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ERSONAL\01 安全性研究部\03 病理Ｇ\土屋\JAH役員関係\第20回CS資料\"/>
    </mc:Choice>
  </mc:AlternateContent>
  <xr:revisionPtr revIDLastSave="0" documentId="13_ncr:1_{1455B2CB-4A8F-4D10-8CCF-AD09DB585412}" xr6:coauthVersionLast="47" xr6:coauthVersionMax="47" xr10:uidLastSave="{00000000-0000-0000-0000-000000000000}"/>
  <bookViews>
    <workbookView xWindow="-108" yWindow="-108" windowWidth="23256" windowHeight="12456" tabRatio="845" xr2:uid="{00000000-000D-0000-FFFF-FFFF00000000}"/>
  </bookViews>
  <sheets>
    <sheet name="表紙＆標本情報" sheetId="8" r:id="rId1"/>
    <sheet name="申込者情報およびアンケート" sheetId="12" r:id="rId2"/>
    <sheet name="転記先1（学術委員編集用）" sheetId="2" r:id="rId3"/>
    <sheet name="転送先2（学術委員編集用)" sheetId="14" r:id="rId4"/>
    <sheet name="学術委員専用（ドロップダウンリスト）" sheetId="13" r:id="rId5"/>
  </sheets>
  <definedNames>
    <definedName name="_xlnm._FilterDatabase" localSheetId="1" hidden="1">申込者情報およびアンケート!$B$1:$J$146</definedName>
    <definedName name="_xlnm.Print_Area" localSheetId="1">申込者情報およびアンケート!$B$1:$J$163</definedName>
    <definedName name="_xlnm.Print_Area" localSheetId="0">'表紙＆標本情報'!$A$1:$D$13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4" l="1"/>
  <c r="E34" i="14"/>
  <c r="E130" i="14"/>
  <c r="E129" i="14"/>
  <c r="M129" i="14" s="1"/>
  <c r="E128" i="14"/>
  <c r="O107" i="14"/>
  <c r="O16" i="14"/>
  <c r="K129" i="14" l="1"/>
  <c r="E32" i="14"/>
  <c r="O36" i="14"/>
  <c r="E51" i="14" l="1"/>
  <c r="E5" i="14"/>
  <c r="Q5" i="14" s="1"/>
  <c r="M5" i="14" l="1"/>
  <c r="K5" i="14"/>
  <c r="O5" i="14"/>
  <c r="E127" i="14" l="1"/>
  <c r="E126" i="14"/>
  <c r="E125" i="14"/>
  <c r="E124" i="14"/>
  <c r="E123" i="14"/>
  <c r="E122" i="14"/>
  <c r="E121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M107" i="14" s="1"/>
  <c r="E120" i="14"/>
  <c r="E119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0" i="14"/>
  <c r="E91" i="14"/>
  <c r="E89" i="14"/>
  <c r="E87" i="14"/>
  <c r="E83" i="14"/>
  <c r="E84" i="14"/>
  <c r="E85" i="14"/>
  <c r="E86" i="14"/>
  <c r="E80" i="14"/>
  <c r="E81" i="14"/>
  <c r="E82" i="14"/>
  <c r="E7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2" i="14"/>
  <c r="E50" i="14"/>
  <c r="E49" i="14"/>
  <c r="E48" i="14"/>
  <c r="E47" i="14"/>
  <c r="E37" i="14"/>
  <c r="E35" i="14"/>
  <c r="E33" i="14"/>
  <c r="E17" i="14"/>
  <c r="E14" i="14"/>
  <c r="E12" i="14"/>
  <c r="U12" i="14" s="1"/>
  <c r="E11" i="14"/>
  <c r="U11" i="14" s="1"/>
  <c r="E10" i="14"/>
  <c r="E4" i="14"/>
  <c r="E9" i="14"/>
  <c r="E43" i="14"/>
  <c r="E42" i="14"/>
  <c r="E135" i="14"/>
  <c r="E133" i="14"/>
  <c r="E131" i="14"/>
  <c r="E88" i="14"/>
  <c r="E78" i="14"/>
  <c r="E77" i="14"/>
  <c r="E76" i="14"/>
  <c r="E75" i="14"/>
  <c r="E74" i="14"/>
  <c r="E73" i="14"/>
  <c r="E72" i="14"/>
  <c r="E71" i="14"/>
  <c r="E70" i="14"/>
  <c r="E69" i="14"/>
  <c r="E55" i="14"/>
  <c r="E54" i="14"/>
  <c r="E53" i="14"/>
  <c r="E46" i="14"/>
  <c r="E44" i="14"/>
  <c r="E45" i="14"/>
  <c r="E41" i="14"/>
  <c r="E40" i="14"/>
  <c r="E39" i="14"/>
  <c r="E38" i="14"/>
  <c r="E31" i="14"/>
  <c r="E30" i="14"/>
  <c r="E29" i="14"/>
  <c r="E28" i="14"/>
  <c r="E27" i="14"/>
  <c r="E26" i="14"/>
  <c r="E25" i="14"/>
  <c r="E24" i="14"/>
  <c r="E23" i="14"/>
  <c r="E22" i="14"/>
  <c r="E21" i="14"/>
  <c r="E19" i="14"/>
  <c r="E18" i="14"/>
  <c r="E16" i="14"/>
  <c r="M16" i="14" s="1"/>
  <c r="E15" i="14"/>
  <c r="E13" i="14"/>
  <c r="E8" i="14"/>
  <c r="E7" i="14"/>
  <c r="E6" i="14"/>
  <c r="U47" i="14" l="1"/>
  <c r="S47" i="14"/>
  <c r="Q47" i="14"/>
  <c r="O47" i="14"/>
  <c r="K47" i="14"/>
  <c r="M47" i="14"/>
  <c r="M128" i="14"/>
  <c r="K128" i="14"/>
  <c r="O71" i="14"/>
  <c r="M71" i="14"/>
  <c r="W93" i="14"/>
  <c r="U93" i="14"/>
  <c r="S93" i="14"/>
  <c r="K71" i="14"/>
  <c r="S28" i="14"/>
  <c r="M36" i="14"/>
  <c r="K36" i="14"/>
  <c r="S36" i="14"/>
  <c r="Q36" i="14"/>
  <c r="U80" i="14"/>
  <c r="S80" i="14"/>
  <c r="U117" i="14"/>
  <c r="K117" i="14"/>
  <c r="S117" i="14"/>
  <c r="K54" i="14"/>
  <c r="S54" i="14"/>
  <c r="U54" i="14"/>
  <c r="Q54" i="14"/>
  <c r="O54" i="14"/>
  <c r="M54" i="14"/>
  <c r="U62" i="14"/>
  <c r="S62" i="14"/>
  <c r="U118" i="14"/>
  <c r="K118" i="14"/>
  <c r="S118" i="14"/>
  <c r="S30" i="14"/>
  <c r="U55" i="14"/>
  <c r="S55" i="14"/>
  <c r="K107" i="14"/>
  <c r="Q107" i="14"/>
  <c r="S19" i="14"/>
  <c r="M19" i="14"/>
  <c r="K19" i="14"/>
  <c r="U64" i="14"/>
  <c r="S64" i="14"/>
  <c r="O68" i="14"/>
  <c r="K68" i="14"/>
  <c r="S68" i="14"/>
  <c r="M68" i="14"/>
  <c r="U68" i="14"/>
  <c r="Q68" i="14"/>
  <c r="U126" i="14"/>
  <c r="O126" i="14"/>
  <c r="M126" i="14"/>
  <c r="K126" i="14"/>
  <c r="S126" i="14"/>
  <c r="S24" i="14"/>
  <c r="S57" i="14"/>
  <c r="U57" i="14"/>
  <c r="K115" i="14"/>
  <c r="U115" i="14"/>
  <c r="S115" i="14"/>
  <c r="K95" i="14"/>
  <c r="M95" i="14"/>
  <c r="K72" i="14"/>
  <c r="S72" i="14"/>
  <c r="O72" i="14"/>
  <c r="Q72" i="14"/>
  <c r="M72" i="14"/>
  <c r="U72" i="14"/>
  <c r="S37" i="14"/>
  <c r="M37" i="14"/>
  <c r="K37" i="14"/>
  <c r="O37" i="14"/>
  <c r="S86" i="14"/>
  <c r="U86" i="14"/>
  <c r="K120" i="14"/>
  <c r="S120" i="14"/>
  <c r="U120" i="14"/>
  <c r="S73" i="14"/>
  <c r="M73" i="14"/>
  <c r="K73" i="14"/>
  <c r="U73" i="14"/>
  <c r="U63" i="14"/>
  <c r="S63" i="14"/>
  <c r="S85" i="14"/>
  <c r="U85" i="14"/>
  <c r="S121" i="14"/>
  <c r="M121" i="14"/>
  <c r="K121" i="14"/>
  <c r="U121" i="14"/>
  <c r="S31" i="14"/>
  <c r="S69" i="14"/>
  <c r="K69" i="14"/>
  <c r="U69" i="14"/>
  <c r="K74" i="14"/>
  <c r="S74" i="14"/>
  <c r="O74" i="14"/>
  <c r="M74" i="14"/>
  <c r="U74" i="14"/>
  <c r="M9" i="14"/>
  <c r="O9" i="14"/>
  <c r="K9" i="14"/>
  <c r="O48" i="14"/>
  <c r="Q48" i="14"/>
  <c r="K48" i="14"/>
  <c r="U48" i="14"/>
  <c r="S48" i="14"/>
  <c r="M48" i="14"/>
  <c r="S84" i="14"/>
  <c r="U84" i="14"/>
  <c r="O108" i="14"/>
  <c r="M108" i="14"/>
  <c r="K108" i="14"/>
  <c r="S108" i="14"/>
  <c r="Q108" i="14"/>
  <c r="Q122" i="14"/>
  <c r="O122" i="14"/>
  <c r="S122" i="14"/>
  <c r="M122" i="14"/>
  <c r="K122" i="14"/>
  <c r="U122" i="14"/>
  <c r="S34" i="14"/>
  <c r="M34" i="14"/>
  <c r="K34" i="14"/>
  <c r="S75" i="14"/>
  <c r="U75" i="14"/>
  <c r="U49" i="14"/>
  <c r="S49" i="14"/>
  <c r="K49" i="14"/>
  <c r="M49" i="14"/>
  <c r="U65" i="14"/>
  <c r="S65" i="14"/>
  <c r="U83" i="14"/>
  <c r="S83" i="14"/>
  <c r="S109" i="14"/>
  <c r="U109" i="14"/>
  <c r="K109" i="14"/>
  <c r="S123" i="14"/>
  <c r="U123" i="14"/>
  <c r="S21" i="14"/>
  <c r="U38" i="14"/>
  <c r="K38" i="14"/>
  <c r="M38" i="14"/>
  <c r="S38" i="14"/>
  <c r="O38" i="14"/>
  <c r="U76" i="14"/>
  <c r="S76" i="14"/>
  <c r="Q10" i="14"/>
  <c r="K10" i="14"/>
  <c r="O10" i="14"/>
  <c r="M10" i="14"/>
  <c r="U10" i="14"/>
  <c r="S10" i="14"/>
  <c r="K50" i="14"/>
  <c r="U50" i="14"/>
  <c r="M50" i="14"/>
  <c r="O50" i="14"/>
  <c r="Q50" i="14"/>
  <c r="S50" i="14"/>
  <c r="U66" i="14"/>
  <c r="S66" i="14"/>
  <c r="S87" i="14"/>
  <c r="U87" i="14"/>
  <c r="S110" i="14"/>
  <c r="U110" i="14"/>
  <c r="M110" i="14"/>
  <c r="K110" i="14"/>
  <c r="S124" i="14"/>
  <c r="U124" i="14"/>
  <c r="K124" i="14"/>
  <c r="M124" i="14"/>
  <c r="O124" i="14"/>
  <c r="S22" i="14"/>
  <c r="U39" i="14"/>
  <c r="S39" i="14"/>
  <c r="S77" i="14"/>
  <c r="U77" i="14"/>
  <c r="U52" i="14"/>
  <c r="S52" i="14"/>
  <c r="S67" i="14"/>
  <c r="O67" i="14"/>
  <c r="U67" i="14"/>
  <c r="K67" i="14"/>
  <c r="M67" i="14"/>
  <c r="O89" i="14"/>
  <c r="M89" i="14"/>
  <c r="K89" i="14"/>
  <c r="S89" i="14"/>
  <c r="U89" i="14"/>
  <c r="S111" i="14"/>
  <c r="K111" i="14"/>
  <c r="U111" i="14"/>
  <c r="S125" i="14"/>
  <c r="U125" i="14"/>
  <c r="O125" i="14"/>
  <c r="K125" i="14"/>
  <c r="M125" i="14"/>
  <c r="S23" i="14"/>
  <c r="U40" i="14"/>
  <c r="S40" i="14"/>
  <c r="U78" i="14"/>
  <c r="S78" i="14"/>
  <c r="M56" i="14"/>
  <c r="S56" i="14"/>
  <c r="K56" i="14"/>
  <c r="O56" i="14"/>
  <c r="U56" i="14"/>
  <c r="U91" i="14"/>
  <c r="S91" i="14"/>
  <c r="S112" i="14"/>
  <c r="U112" i="14"/>
  <c r="K112" i="14"/>
  <c r="S41" i="14"/>
  <c r="U41" i="14"/>
  <c r="S88" i="14"/>
  <c r="U88" i="14"/>
  <c r="Q14" i="14"/>
  <c r="U14" i="14"/>
  <c r="M14" i="14"/>
  <c r="K14" i="14"/>
  <c r="O14" i="14"/>
  <c r="K90" i="14"/>
  <c r="U90" i="14"/>
  <c r="Q90" i="14"/>
  <c r="M90" i="14"/>
  <c r="O90" i="14"/>
  <c r="S90" i="14"/>
  <c r="U113" i="14"/>
  <c r="S113" i="14"/>
  <c r="K113" i="14"/>
  <c r="O7" i="14"/>
  <c r="M7" i="14"/>
  <c r="K7" i="14"/>
  <c r="S25" i="14"/>
  <c r="S45" i="14"/>
  <c r="U45" i="14"/>
  <c r="S17" i="14"/>
  <c r="Q17" i="14"/>
  <c r="M17" i="14"/>
  <c r="K17" i="14"/>
  <c r="U17" i="14"/>
  <c r="O17" i="14"/>
  <c r="S58" i="14"/>
  <c r="U58" i="14"/>
  <c r="U79" i="14"/>
  <c r="S79" i="14"/>
  <c r="U92" i="14"/>
  <c r="M92" i="14"/>
  <c r="K92" i="14"/>
  <c r="S92" i="14"/>
  <c r="M104" i="14"/>
  <c r="K104" i="14"/>
  <c r="U114" i="14"/>
  <c r="S114" i="14"/>
  <c r="K114" i="14"/>
  <c r="S26" i="14"/>
  <c r="S44" i="14"/>
  <c r="U44" i="14"/>
  <c r="M33" i="14"/>
  <c r="K33" i="14"/>
  <c r="S33" i="14"/>
  <c r="S59" i="14"/>
  <c r="U59" i="14"/>
  <c r="U82" i="14"/>
  <c r="S82" i="14"/>
  <c r="M93" i="14"/>
  <c r="K93" i="14"/>
  <c r="Q93" i="14"/>
  <c r="O93" i="14"/>
  <c r="Q105" i="14"/>
  <c r="M105" i="14"/>
  <c r="K105" i="14"/>
  <c r="O105" i="14"/>
  <c r="M13" i="14"/>
  <c r="K13" i="14"/>
  <c r="U13" i="14"/>
  <c r="O13" i="14"/>
  <c r="S13" i="14"/>
  <c r="Q13" i="14"/>
  <c r="S27" i="14"/>
  <c r="S46" i="14"/>
  <c r="U46" i="14"/>
  <c r="U70" i="14"/>
  <c r="M70" i="14"/>
  <c r="S70" i="14"/>
  <c r="K70" i="14"/>
  <c r="S35" i="14"/>
  <c r="O35" i="14"/>
  <c r="K35" i="14"/>
  <c r="M35" i="14"/>
  <c r="S60" i="14"/>
  <c r="U60" i="14"/>
  <c r="U81" i="14"/>
  <c r="S81" i="14"/>
  <c r="O106" i="14"/>
  <c r="Q106" i="14"/>
  <c r="M106" i="14"/>
  <c r="K106" i="14"/>
  <c r="U116" i="14"/>
  <c r="K116" i="14"/>
  <c r="S116" i="14"/>
  <c r="U15" i="14"/>
  <c r="M53" i="14"/>
  <c r="Q53" i="14"/>
  <c r="U53" i="14"/>
  <c r="K53" i="14"/>
  <c r="S53" i="14"/>
  <c r="O53" i="14"/>
  <c r="U61" i="14"/>
  <c r="S61" i="14"/>
  <c r="U119" i="14"/>
  <c r="S119" i="14"/>
  <c r="K119" i="14"/>
  <c r="S29" i="14"/>
  <c r="U42" i="14"/>
  <c r="S42" i="14"/>
  <c r="S43" i="14"/>
  <c r="U43" i="14"/>
  <c r="U71" i="14"/>
  <c r="S71" i="14"/>
  <c r="K16" i="14"/>
  <c r="U16" i="14"/>
  <c r="K7" i="2"/>
  <c r="I7" i="2"/>
  <c r="J7" i="2"/>
  <c r="H7" i="2"/>
  <c r="G7" i="2"/>
  <c r="F7" i="2"/>
  <c r="E7" i="2"/>
  <c r="D7" i="2"/>
  <c r="C7" i="2"/>
  <c r="B7" i="2"/>
  <c r="A7" i="2"/>
  <c r="S20" i="14"/>
  <c r="E20" i="14"/>
</calcChain>
</file>

<file path=xl/sharedStrings.xml><?xml version="1.0" encoding="utf-8"?>
<sst xmlns="http://schemas.openxmlformats.org/spreadsheetml/2006/main" count="601" uniqueCount="279">
  <si>
    <r>
      <rPr>
        <b/>
        <sz val="11"/>
        <color theme="1"/>
        <rFont val="ＭＳ Ｐゴシック"/>
        <family val="3"/>
        <charset val="128"/>
      </rPr>
      <t>注意事項：</t>
    </r>
    <r>
      <rPr>
        <sz val="11"/>
        <color theme="1"/>
        <rFont val="Century"/>
        <family val="1"/>
      </rPr>
      <t xml:space="preserve">
</t>
    </r>
    <r>
      <rPr>
        <sz val="11"/>
        <color theme="1"/>
        <rFont val="ＭＳ Ｐゴシック"/>
        <family val="3"/>
        <charset val="128"/>
      </rPr>
      <t>　今回のコントロールサーベイでは</t>
    </r>
    <r>
      <rPr>
        <b/>
        <sz val="11"/>
        <rFont val="ＭＳ Ｐゴシック"/>
        <family val="3"/>
        <charset val="128"/>
      </rPr>
      <t>、</t>
    </r>
    <r>
      <rPr>
        <b/>
        <u/>
        <sz val="11"/>
        <color rgb="FFFF0000"/>
        <rFont val="ＭＳ Ｐゴシック"/>
        <family val="3"/>
        <charset val="128"/>
      </rPr>
      <t>自社組織標本の評価は行いません。</t>
    </r>
    <r>
      <rPr>
        <sz val="11"/>
        <color theme="1"/>
        <rFont val="Century"/>
        <family val="1"/>
      </rPr>
      <t xml:space="preserve">
</t>
    </r>
    <r>
      <rPr>
        <sz val="11"/>
        <color theme="1"/>
        <rFont val="ＭＳ Ｐゴシック"/>
        <family val="3"/>
        <charset val="128"/>
      </rPr>
      <t>　また、</t>
    </r>
    <r>
      <rPr>
        <b/>
        <u/>
        <sz val="11"/>
        <color theme="1"/>
        <rFont val="ＭＳ Ｐゴシック"/>
        <family val="3"/>
        <charset val="128"/>
      </rPr>
      <t>提出標本の返却は致しません</t>
    </r>
    <r>
      <rPr>
        <sz val="11"/>
        <color theme="1"/>
        <rFont val="ＭＳ Ｐゴシック"/>
        <family val="3"/>
        <charset val="128"/>
      </rPr>
      <t>ので、ご了承お願いいたします。
※お送りいただいた染色標本および</t>
    </r>
    <r>
      <rPr>
        <b/>
        <u/>
        <sz val="11"/>
        <color theme="1"/>
        <rFont val="ＭＳ Ｐゴシック"/>
        <family val="3"/>
        <charset val="128"/>
      </rPr>
      <t>組織写真の権利は実験病理組織技術研究会に帰属となります</t>
    </r>
    <r>
      <rPr>
        <sz val="11"/>
        <color theme="1"/>
        <rFont val="ＭＳ Ｐゴシック"/>
        <family val="3"/>
        <charset val="128"/>
      </rPr>
      <t>の
   で予めご了承ください。
　</t>
    </r>
    <phoneticPr fontId="2"/>
  </si>
  <si>
    <t>今回のコントロールサーベイ提出標本に関する情報：</t>
    <phoneticPr fontId="2"/>
  </si>
  <si>
    <r>
      <rPr>
        <sz val="11"/>
        <color theme="1"/>
        <rFont val="ＭＳ Ｐゴシック"/>
        <family val="3"/>
        <charset val="128"/>
      </rPr>
      <t>以下のアンケートへのご協力をお願いいたします。</t>
    </r>
    <rPh sb="0" eb="2">
      <t>イカ</t>
    </rPh>
    <rPh sb="11" eb="13">
      <t>キョウリョク</t>
    </rPh>
    <rPh sb="15" eb="16">
      <t>ネガ</t>
    </rPh>
    <phoneticPr fontId="2"/>
  </si>
  <si>
    <t>施設番号：
（送付スライドの記載番号）</t>
    <rPh sb="0" eb="2">
      <t>シセツ</t>
    </rPh>
    <rPh sb="2" eb="4">
      <t>バンゴウ</t>
    </rPh>
    <phoneticPr fontId="2"/>
  </si>
  <si>
    <r>
      <rPr>
        <b/>
        <sz val="11"/>
        <color theme="1"/>
        <rFont val="ＭＳ Ｐゴシック"/>
        <family val="3"/>
        <charset val="128"/>
      </rPr>
      <t>＜　申込者　ご記入欄　＞</t>
    </r>
    <rPh sb="2" eb="5">
      <t>モウシコミシャ</t>
    </rPh>
    <rPh sb="7" eb="9">
      <t>キニュウ</t>
    </rPh>
    <rPh sb="9" eb="10">
      <t>ラン</t>
    </rPh>
    <phoneticPr fontId="2"/>
  </si>
  <si>
    <r>
      <rPr>
        <b/>
        <sz val="11"/>
        <color theme="1"/>
        <rFont val="ＭＳ Ｐゴシック"/>
        <family val="3"/>
        <charset val="128"/>
      </rPr>
      <t>施設名</t>
    </r>
    <rPh sb="0" eb="2">
      <t>シセツ</t>
    </rPh>
    <rPh sb="2" eb="3">
      <t>メイ</t>
    </rPh>
    <phoneticPr fontId="2"/>
  </si>
  <si>
    <r>
      <rPr>
        <b/>
        <sz val="11"/>
        <color theme="1"/>
        <rFont val="ＭＳ Ｐゴシック"/>
        <family val="3"/>
        <charset val="128"/>
      </rPr>
      <t>会員番号</t>
    </r>
    <rPh sb="0" eb="2">
      <t>カイイン</t>
    </rPh>
    <rPh sb="2" eb="4">
      <t>バンゴウ</t>
    </rPh>
    <phoneticPr fontId="2"/>
  </si>
  <si>
    <r>
      <rPr>
        <b/>
        <sz val="11"/>
        <color theme="1"/>
        <rFont val="ＭＳ Ｐゴシック"/>
        <family val="3"/>
        <charset val="128"/>
      </rPr>
      <t>お名前</t>
    </r>
    <rPh sb="1" eb="3">
      <t>ナマエ</t>
    </rPh>
    <phoneticPr fontId="2"/>
  </si>
  <si>
    <r>
      <rPr>
        <b/>
        <sz val="11"/>
        <color theme="1"/>
        <rFont val="ＭＳ Ｐゴシック"/>
        <family val="3"/>
        <charset val="128"/>
      </rPr>
      <t>ふりがな</t>
    </r>
    <phoneticPr fontId="2"/>
  </si>
  <si>
    <r>
      <rPr>
        <b/>
        <sz val="11"/>
        <color theme="1"/>
        <rFont val="ＭＳ Ｐゴシック"/>
        <family val="3"/>
        <charset val="128"/>
      </rPr>
      <t>電話番号</t>
    </r>
    <rPh sb="0" eb="2">
      <t>デンワ</t>
    </rPh>
    <rPh sb="2" eb="4">
      <t>バンゴウ</t>
    </rPh>
    <phoneticPr fontId="2"/>
  </si>
  <si>
    <r>
      <rPr>
        <b/>
        <sz val="11"/>
        <color theme="1"/>
        <rFont val="ＭＳ Ｐゴシック"/>
        <family val="3"/>
        <charset val="128"/>
      </rPr>
      <t>メールアドレス</t>
    </r>
    <phoneticPr fontId="2"/>
  </si>
  <si>
    <r>
      <rPr>
        <b/>
        <sz val="10"/>
        <color rgb="FFFF0000"/>
        <rFont val="ＭＳ Ｐゴシック"/>
        <family val="3"/>
        <charset val="128"/>
      </rPr>
      <t>＊お知らせいただいた電話番号及びメールアドレスは、本アンケートに関してのみ使用し、それ以外の用途には使用致しません。</t>
    </r>
    <phoneticPr fontId="2"/>
  </si>
  <si>
    <r>
      <rPr>
        <b/>
        <sz val="12"/>
        <color theme="1"/>
        <rFont val="ＭＳ Ｐゴシック"/>
        <family val="3"/>
        <charset val="128"/>
      </rPr>
      <t>【資格ポイント対象者記入欄】</t>
    </r>
    <rPh sb="1" eb="3">
      <t>シカク</t>
    </rPh>
    <rPh sb="7" eb="10">
      <t>タイショウシャ</t>
    </rPh>
    <rPh sb="10" eb="13">
      <t>キニュウラン</t>
    </rPh>
    <phoneticPr fontId="2"/>
  </si>
  <si>
    <r>
      <rPr>
        <b/>
        <sz val="12"/>
        <color theme="1"/>
        <rFont val="ＭＳ Ｐゴシック"/>
        <family val="3"/>
        <charset val="128"/>
      </rPr>
      <t>　</t>
    </r>
    <r>
      <rPr>
        <sz val="12"/>
        <color theme="1"/>
        <rFont val="ＭＳ Ｐゴシック"/>
        <family val="3"/>
        <charset val="128"/>
      </rPr>
      <t>資格ポイント対象者は</t>
    </r>
    <r>
      <rPr>
        <b/>
        <sz val="12"/>
        <color theme="1"/>
        <rFont val="ＭＳ Ｐゴシック"/>
        <family val="3"/>
        <charset val="128"/>
      </rPr>
      <t>各施設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ＭＳ Ｐゴシック"/>
        <family val="3"/>
        <charset val="128"/>
      </rPr>
      <t>名まで</t>
    </r>
    <r>
      <rPr>
        <sz val="12"/>
        <color theme="1"/>
        <rFont val="ＭＳ Ｐゴシック"/>
        <family val="3"/>
        <charset val="128"/>
      </rPr>
      <t>です。</t>
    </r>
    <phoneticPr fontId="2"/>
  </si>
  <si>
    <r>
      <rPr>
        <sz val="12"/>
        <color theme="1"/>
        <rFont val="ＭＳ Ｐゴシック"/>
        <family val="3"/>
        <charset val="128"/>
      </rPr>
      <t>　対象者の会員番号と氏名を下記にご記載下さい。</t>
    </r>
    <phoneticPr fontId="2"/>
  </si>
  <si>
    <r>
      <rPr>
        <b/>
        <sz val="12"/>
        <color theme="1"/>
        <rFont val="ＭＳ Ｐゴシック"/>
        <family val="3"/>
        <charset val="128"/>
      </rPr>
      <t>　氏名を記入したアンケートは印刷し資格ポイントの控えとしてご使用下さい。</t>
    </r>
    <phoneticPr fontId="2"/>
  </si>
  <si>
    <r>
      <rPr>
        <b/>
        <sz val="11"/>
        <color theme="1"/>
        <rFont val="ＭＳ Ｐゴシック"/>
        <family val="3"/>
        <charset val="128"/>
      </rPr>
      <t>氏名</t>
    </r>
    <rPh sb="0" eb="2">
      <t>シメイ</t>
    </rPh>
    <phoneticPr fontId="2"/>
  </si>
  <si>
    <r>
      <rPr>
        <b/>
        <u/>
        <sz val="14"/>
        <color theme="1"/>
        <rFont val="ＭＳ Ｐゴシック"/>
        <family val="3"/>
        <charset val="128"/>
      </rPr>
      <t>Ｉ．染色手順</t>
    </r>
    <rPh sb="2" eb="4">
      <t>センショク</t>
    </rPh>
    <rPh sb="4" eb="6">
      <t>テジュン</t>
    </rPh>
    <phoneticPr fontId="2"/>
  </si>
  <si>
    <r>
      <rPr>
        <b/>
        <sz val="14"/>
        <color theme="1"/>
        <rFont val="ＭＳ Ｐゴシック"/>
        <family val="3"/>
        <charset val="128"/>
      </rPr>
      <t>○記入方法、注意事項</t>
    </r>
    <rPh sb="1" eb="3">
      <t>キニュウ</t>
    </rPh>
    <rPh sb="3" eb="5">
      <t>ホウホウ</t>
    </rPh>
    <rPh sb="6" eb="8">
      <t>チュウイ</t>
    </rPh>
    <rPh sb="8" eb="10">
      <t>ジコウ</t>
    </rPh>
    <phoneticPr fontId="2"/>
  </si>
  <si>
    <r>
      <rPr>
        <sz val="12"/>
        <rFont val="ＭＳ Ｐゴシック"/>
        <family val="3"/>
        <charset val="128"/>
      </rPr>
      <t>　・特記事項がありましたら、枠内にご記入ください。</t>
    </r>
    <rPh sb="2" eb="4">
      <t>トッキ</t>
    </rPh>
    <rPh sb="4" eb="6">
      <t>ジコウ</t>
    </rPh>
    <rPh sb="14" eb="16">
      <t>ワクナイ</t>
    </rPh>
    <rPh sb="18" eb="20">
      <t>キニュウ</t>
    </rPh>
    <phoneticPr fontId="2"/>
  </si>
  <si>
    <r>
      <rPr>
        <b/>
        <sz val="12"/>
        <color rgb="FFFF0000"/>
        <rFont val="ＭＳ Ｐゴシック"/>
        <family val="3"/>
        <charset val="128"/>
      </rPr>
      <t>　</t>
    </r>
    <r>
      <rPr>
        <sz val="12"/>
        <color rgb="FFFF0000"/>
        <rFont val="ＭＳ Ｐゴシック"/>
        <family val="3"/>
        <charset val="128"/>
      </rPr>
      <t>・</t>
    </r>
    <r>
      <rPr>
        <b/>
        <sz val="12"/>
        <color rgb="FFFF0000"/>
        <rFont val="ＭＳ Ｐゴシック"/>
        <family val="3"/>
        <charset val="128"/>
      </rPr>
      <t>行および列の増減はご遠慮ください。</t>
    </r>
    <rPh sb="2" eb="3">
      <t>ギョウ</t>
    </rPh>
    <rPh sb="6" eb="7">
      <t>レツ</t>
    </rPh>
    <rPh sb="8" eb="10">
      <t>ゾウゲン</t>
    </rPh>
    <rPh sb="12" eb="14">
      <t>エンリョ</t>
    </rPh>
    <phoneticPr fontId="2"/>
  </si>
  <si>
    <r>
      <rPr>
        <b/>
        <sz val="11"/>
        <color theme="1"/>
        <rFont val="ＭＳ Ｐゴシック"/>
        <family val="3"/>
        <charset val="128"/>
      </rPr>
      <t>染色経験の有無：</t>
    </r>
    <rPh sb="0" eb="2">
      <t>センショク</t>
    </rPh>
    <rPh sb="2" eb="4">
      <t>ケイケン</t>
    </rPh>
    <rPh sb="5" eb="7">
      <t>ウム</t>
    </rPh>
    <phoneticPr fontId="2"/>
  </si>
  <si>
    <r>
      <rPr>
        <sz val="11"/>
        <color theme="1"/>
        <rFont val="ＭＳ Ｐゴシック"/>
        <family val="3"/>
        <charset val="128"/>
      </rPr>
      <t>工　　程</t>
    </r>
    <rPh sb="0" eb="1">
      <t>コウ</t>
    </rPh>
    <rPh sb="3" eb="4">
      <t>ホド</t>
    </rPh>
    <phoneticPr fontId="2"/>
  </si>
  <si>
    <r>
      <rPr>
        <sz val="11"/>
        <color theme="1"/>
        <rFont val="ＭＳ Ｐゴシック"/>
        <family val="3"/>
        <charset val="128"/>
      </rPr>
      <t>実施時間等</t>
    </r>
    <rPh sb="0" eb="2">
      <t>ジッシ</t>
    </rPh>
    <rPh sb="2" eb="4">
      <t>ジカン</t>
    </rPh>
    <rPh sb="4" eb="5">
      <t>トウ</t>
    </rPh>
    <phoneticPr fontId="2"/>
  </si>
  <si>
    <r>
      <rPr>
        <b/>
        <sz val="11"/>
        <color theme="1"/>
        <rFont val="ＭＳ Ｐゴシック"/>
        <family val="3"/>
        <charset val="128"/>
      </rPr>
      <t>脱パラフィン・水洗</t>
    </r>
    <rPh sb="7" eb="9">
      <t>スイセン</t>
    </rPh>
    <phoneticPr fontId="2"/>
  </si>
  <si>
    <r>
      <rPr>
        <sz val="11"/>
        <color theme="1"/>
        <rFont val="ＭＳ Ｐゴシック"/>
        <family val="3"/>
        <charset val="128"/>
      </rPr>
      <t>）</t>
    </r>
    <phoneticPr fontId="2"/>
  </si>
  <si>
    <r>
      <rPr>
        <sz val="9"/>
        <color theme="1"/>
        <rFont val="ＭＳ Ｐゴシック"/>
        <family val="3"/>
        <charset val="128"/>
      </rPr>
      <t>時間</t>
    </r>
    <r>
      <rPr>
        <sz val="11"/>
        <color theme="1"/>
        <rFont val="ＭＳ Ｐゴシック"/>
        <family val="3"/>
        <charset val="128"/>
      </rPr>
      <t>（</t>
    </r>
    <rPh sb="0" eb="2">
      <t>ジカン</t>
    </rPh>
    <phoneticPr fontId="2"/>
  </si>
  <si>
    <r>
      <rPr>
        <sz val="11"/>
        <rFont val="ＭＳ Ｐゴシック"/>
        <family val="3"/>
        <charset val="128"/>
      </rPr>
      <t>）</t>
    </r>
    <phoneticPr fontId="2"/>
  </si>
  <si>
    <r>
      <rPr>
        <b/>
        <sz val="11"/>
        <color theme="1"/>
        <rFont val="ＭＳ Ｐゴシック"/>
        <family val="3"/>
        <charset val="128"/>
      </rPr>
      <t>市販品</t>
    </r>
    <r>
      <rPr>
        <b/>
        <sz val="11"/>
        <color theme="1"/>
        <rFont val="Times New Roman"/>
        <family val="1"/>
      </rPr>
      <t xml:space="preserve"> or </t>
    </r>
    <r>
      <rPr>
        <b/>
        <sz val="11"/>
        <color theme="1"/>
        <rFont val="ＭＳ Ｐゴシック"/>
        <family val="3"/>
        <charset val="128"/>
      </rPr>
      <t>自家調製品⇒</t>
    </r>
    <rPh sb="0" eb="3">
      <t>シハンヒン</t>
    </rPh>
    <rPh sb="7" eb="9">
      <t>ジカ</t>
    </rPh>
    <rPh sb="9" eb="11">
      <t>チョウセイ</t>
    </rPh>
    <rPh sb="11" eb="12">
      <t>ヒン</t>
    </rPh>
    <phoneticPr fontId="2"/>
  </si>
  <si>
    <r>
      <rPr>
        <b/>
        <sz val="10"/>
        <color theme="1"/>
        <rFont val="ＭＳ Ｐゴシック"/>
        <family val="3"/>
        <charset val="128"/>
      </rPr>
      <t>市販品</t>
    </r>
    <rPh sb="0" eb="2">
      <t>シハン</t>
    </rPh>
    <rPh sb="2" eb="3">
      <t>ヒン</t>
    </rPh>
    <phoneticPr fontId="2"/>
  </si>
  <si>
    <r>
      <rPr>
        <sz val="11"/>
        <color theme="1"/>
        <rFont val="ＭＳ Ｐゴシック"/>
        <family val="3"/>
        <charset val="128"/>
      </rPr>
      <t>製品名</t>
    </r>
    <rPh sb="0" eb="3">
      <t>セイヒンメイ</t>
    </rPh>
    <phoneticPr fontId="2"/>
  </si>
  <si>
    <r>
      <rPr>
        <sz val="11"/>
        <color theme="1"/>
        <rFont val="ＭＳ Ｐゴシック"/>
        <family val="3"/>
        <charset val="128"/>
      </rPr>
      <t>メーカー</t>
    </r>
    <phoneticPr fontId="2"/>
  </si>
  <si>
    <r>
      <rPr>
        <b/>
        <sz val="11"/>
        <color theme="1"/>
        <rFont val="ＭＳ Ｐゴシック"/>
        <family val="3"/>
        <charset val="128"/>
      </rPr>
      <t>自家調製品</t>
    </r>
    <rPh sb="0" eb="2">
      <t>ジカ</t>
    </rPh>
    <rPh sb="2" eb="4">
      <t>チョウセイ</t>
    </rPh>
    <rPh sb="4" eb="5">
      <t>ヒン</t>
    </rPh>
    <phoneticPr fontId="2"/>
  </si>
  <si>
    <r>
      <rPr>
        <sz val="11"/>
        <color theme="1"/>
        <rFont val="ＭＳ Ｐゴシック"/>
        <family val="3"/>
        <charset val="128"/>
      </rPr>
      <t>試薬名</t>
    </r>
    <rPh sb="0" eb="2">
      <t>シヤク</t>
    </rPh>
    <rPh sb="2" eb="3">
      <t>メイ</t>
    </rPh>
    <phoneticPr fontId="2"/>
  </si>
  <si>
    <r>
      <rPr>
        <sz val="11"/>
        <color theme="1"/>
        <rFont val="ＭＳ Ｐゴシック"/>
        <family val="3"/>
        <charset val="128"/>
      </rPr>
      <t>調製方法</t>
    </r>
    <rPh sb="0" eb="2">
      <t>チョウセイ</t>
    </rPh>
    <rPh sb="2" eb="4">
      <t>ホウホウ</t>
    </rPh>
    <phoneticPr fontId="2"/>
  </si>
  <si>
    <r>
      <rPr>
        <b/>
        <sz val="10"/>
        <color theme="1"/>
        <rFont val="ＭＳ Ｐゴシック"/>
        <family val="3"/>
        <charset val="128"/>
      </rPr>
      <t>自家調製品</t>
    </r>
    <phoneticPr fontId="2"/>
  </si>
  <si>
    <r>
      <rPr>
        <sz val="11"/>
        <color theme="1"/>
        <rFont val="ＭＳ Ｐゴシック"/>
        <family val="3"/>
        <charset val="128"/>
      </rPr>
      <t>他（</t>
    </r>
    <r>
      <rPr>
        <sz val="11"/>
        <color theme="1"/>
        <rFont val="Times New Roman"/>
        <family val="3"/>
      </rPr>
      <t>9</t>
    </r>
    <r>
      <rPr>
        <sz val="11"/>
        <color theme="1"/>
        <rFont val="ＭＳ Ｐゴシック"/>
        <family val="3"/>
        <charset val="128"/>
      </rPr>
      <t>．に関する内容で記載すべき事項がある場合は，ご自由に記入お願いいたします）</t>
    </r>
    <rPh sb="0" eb="1">
      <t>タ</t>
    </rPh>
    <phoneticPr fontId="2"/>
  </si>
  <si>
    <r>
      <rPr>
        <sz val="11"/>
        <color theme="1"/>
        <rFont val="ＭＳ Ｐゴシック"/>
        <family val="3"/>
        <charset val="128"/>
      </rPr>
      <t>他（</t>
    </r>
    <r>
      <rPr>
        <sz val="11"/>
        <color theme="1"/>
        <rFont val="Times New Roman"/>
        <family val="1"/>
      </rPr>
      <t>11</t>
    </r>
    <r>
      <rPr>
        <sz val="11"/>
        <color theme="1"/>
        <rFont val="ＭＳ Ｐゴシック"/>
        <family val="3"/>
        <charset val="128"/>
      </rPr>
      <t>．に関する内容で記載すべき事項がある場合は，ご自由に記入お願いいたします）</t>
    </r>
    <rPh sb="0" eb="1">
      <t>タ</t>
    </rPh>
    <phoneticPr fontId="2"/>
  </si>
  <si>
    <r>
      <rPr>
        <b/>
        <sz val="11"/>
        <color theme="1"/>
        <rFont val="ＭＳ Ｐゴシック"/>
        <family val="3"/>
        <charset val="128"/>
      </rPr>
      <t>【特記事項】　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ＭＳ Ｐゴシック"/>
        <family val="3"/>
        <charset val="128"/>
      </rPr>
      <t>染色工程全体を通して，記載すべき事項がある場合は，ご自由に記入お願いいたします</t>
    </r>
    <r>
      <rPr>
        <b/>
        <sz val="11"/>
        <color theme="1"/>
        <rFont val="Times New Roman"/>
        <family val="1"/>
      </rPr>
      <t>)</t>
    </r>
    <rPh sb="8" eb="10">
      <t>センショク</t>
    </rPh>
    <rPh sb="10" eb="12">
      <t>コウテイ</t>
    </rPh>
    <rPh sb="12" eb="14">
      <t>ゼンタイ</t>
    </rPh>
    <rPh sb="15" eb="16">
      <t>トオ</t>
    </rPh>
    <rPh sb="19" eb="21">
      <t>キサイ</t>
    </rPh>
    <rPh sb="24" eb="26">
      <t>ジコウ</t>
    </rPh>
    <rPh sb="29" eb="31">
      <t>バアイ</t>
    </rPh>
    <phoneticPr fontId="2"/>
  </si>
  <si>
    <r>
      <rPr>
        <sz val="11"/>
        <color theme="1"/>
        <rFont val="ＭＳ Ｐゴシック"/>
        <family val="3"/>
        <charset val="128"/>
      </rPr>
      <t>　・　今回の提出用標本に関して</t>
    </r>
    <rPh sb="3" eb="5">
      <t>コンカイ</t>
    </rPh>
    <rPh sb="6" eb="9">
      <t>テイシュツヨウ</t>
    </rPh>
    <rPh sb="9" eb="11">
      <t>ヒョウホン</t>
    </rPh>
    <rPh sb="12" eb="13">
      <t>カン</t>
    </rPh>
    <phoneticPr fontId="2"/>
  </si>
  <si>
    <r>
      <rPr>
        <b/>
        <u/>
        <sz val="14"/>
        <color theme="1"/>
        <rFont val="ＭＳ Ｐゴシック"/>
        <family val="3"/>
        <charset val="128"/>
      </rPr>
      <t>Ⅲ</t>
    </r>
    <r>
      <rPr>
        <b/>
        <u/>
        <sz val="14"/>
        <color theme="1"/>
        <rFont val="Times New Roman"/>
        <family val="1"/>
      </rPr>
      <t>.</t>
    </r>
    <r>
      <rPr>
        <b/>
        <u/>
        <sz val="14"/>
        <color theme="1"/>
        <rFont val="ＭＳ Ｐゴシック"/>
        <family val="3"/>
        <charset val="128"/>
      </rPr>
      <t>今後のコントロールサーベイに希望する染色や要望</t>
    </r>
    <phoneticPr fontId="2"/>
  </si>
  <si>
    <t>コントロールサーベイへのご意見・ご要望などございましたら、ご自由に記入お願いいたします</t>
    <phoneticPr fontId="2"/>
  </si>
  <si>
    <r>
      <rPr>
        <b/>
        <sz val="16"/>
        <color theme="1"/>
        <rFont val="ＭＳ Ｐゴシック"/>
        <family val="3"/>
        <charset val="128"/>
      </rPr>
      <t>以上、ご協力ありがとうございました。</t>
    </r>
    <rPh sb="0" eb="2">
      <t>イジョウ</t>
    </rPh>
    <rPh sb="4" eb="6">
      <t>キョウリョク</t>
    </rPh>
    <phoneticPr fontId="2"/>
  </si>
  <si>
    <t>注）このシートは学術委員編集用ですので、入力はご遠慮ください。</t>
    <rPh sb="0" eb="1">
      <t>チュウ</t>
    </rPh>
    <rPh sb="8" eb="10">
      <t>ガクジュツ</t>
    </rPh>
    <rPh sb="10" eb="12">
      <t>イイン</t>
    </rPh>
    <rPh sb="12" eb="15">
      <t>ヘンシュウヨウ</t>
    </rPh>
    <phoneticPr fontId="2"/>
  </si>
  <si>
    <t>施設番号</t>
    <rPh sb="0" eb="2">
      <t>シセツ</t>
    </rPh>
    <rPh sb="2" eb="4">
      <t>バンゴウ</t>
    </rPh>
    <phoneticPr fontId="2"/>
  </si>
  <si>
    <t>資格ポイント対象者</t>
    <rPh sb="0" eb="2">
      <t>シカク</t>
    </rPh>
    <rPh sb="6" eb="9">
      <t>タイショウシャ</t>
    </rPh>
    <phoneticPr fontId="2"/>
  </si>
  <si>
    <t>施設名</t>
    <rPh sb="0" eb="2">
      <t>シセツ</t>
    </rPh>
    <rPh sb="2" eb="3">
      <t>メイ</t>
    </rPh>
    <phoneticPr fontId="2"/>
  </si>
  <si>
    <t>会員番号</t>
    <rPh sb="0" eb="2">
      <t>カイイン</t>
    </rPh>
    <rPh sb="2" eb="4">
      <t>バンゴウ</t>
    </rPh>
    <phoneticPr fontId="2"/>
  </si>
  <si>
    <t>お名前</t>
    <rPh sb="1" eb="3">
      <t>ナマエ</t>
    </rPh>
    <phoneticPr fontId="2"/>
  </si>
  <si>
    <t>ふりがな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</si>
  <si>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</si>
  <si>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</si>
  <si>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会員番号①</t>
    <rPh sb="0" eb="2">
      <t>カイイン</t>
    </rPh>
    <rPh sb="2" eb="4">
      <t>バンゴウ</t>
    </rPh>
    <phoneticPr fontId="2"/>
  </si>
  <si>
    <t>氏名①</t>
    <rPh sb="0" eb="2">
      <t>シメイ</t>
    </rPh>
    <phoneticPr fontId="2"/>
  </si>
  <si>
    <t>会員番号②</t>
    <rPh sb="0" eb="1">
      <t>カイ</t>
    </rPh>
    <rPh sb="1" eb="2">
      <t>イン</t>
    </rPh>
    <rPh sb="2" eb="4">
      <t>バンゴウ</t>
    </rPh>
    <phoneticPr fontId="2"/>
  </si>
  <si>
    <t>氏名②</t>
    <rPh sb="0" eb="2">
      <t>シメイ</t>
    </rPh>
    <phoneticPr fontId="2"/>
  </si>
  <si>
    <t>注）このシートは学術委員編集用ですので、入力はご遠慮ください。</t>
    <phoneticPr fontId="2"/>
  </si>
  <si>
    <t>施設名</t>
    <rPh sb="0" eb="3">
      <t>シセツメイ</t>
    </rPh>
    <phoneticPr fontId="2"/>
  </si>
  <si>
    <r>
      <rPr>
        <sz val="10"/>
        <color theme="1"/>
        <rFont val="ＭＳ Ｐゴシック"/>
        <family val="3"/>
        <charset val="128"/>
      </rPr>
      <t>施設番号</t>
    </r>
    <rPh sb="0" eb="4">
      <t>シセツバンゴウ</t>
    </rPh>
    <phoneticPr fontId="2"/>
  </si>
  <si>
    <r>
      <rPr>
        <sz val="10"/>
        <color theme="1"/>
        <rFont val="ＭＳ Ｐゴシック"/>
        <family val="3"/>
        <charset val="128"/>
      </rPr>
      <t>染色経験の有無</t>
    </r>
    <rPh sb="0" eb="4">
      <t>センショクケイケン</t>
    </rPh>
    <rPh sb="5" eb="7">
      <t>ウム</t>
    </rPh>
    <phoneticPr fontId="2"/>
  </si>
  <si>
    <t>脱パラ・水洗</t>
    <rPh sb="4" eb="6">
      <t>スイセン</t>
    </rPh>
    <phoneticPr fontId="2"/>
  </si>
  <si>
    <r>
      <rPr>
        <sz val="10"/>
        <color theme="1"/>
        <rFont val="ＭＳ Ｐゴシック"/>
        <family val="3"/>
        <charset val="128"/>
      </rPr>
      <t>備考</t>
    </r>
    <rPh sb="0" eb="2">
      <t>ビコウ</t>
    </rPh>
    <phoneticPr fontId="2"/>
  </si>
  <si>
    <t>時間</t>
    <rPh sb="0" eb="2">
      <t>ジカン</t>
    </rPh>
    <phoneticPr fontId="2"/>
  </si>
  <si>
    <t>メーカー</t>
    <phoneticPr fontId="2"/>
  </si>
  <si>
    <r>
      <rPr>
        <sz val="10"/>
        <color theme="1"/>
        <rFont val="ＭＳ Ｐゴシック"/>
        <family val="3"/>
        <charset val="128"/>
      </rPr>
      <t>他</t>
    </r>
    <rPh sb="0" eb="1">
      <t>タ</t>
    </rPh>
    <phoneticPr fontId="2"/>
  </si>
  <si>
    <r>
      <rPr>
        <sz val="10"/>
        <color theme="1"/>
        <rFont val="ＭＳ Ｐゴシック"/>
        <family val="3"/>
        <charset val="128"/>
      </rPr>
      <t>【特記事項】</t>
    </r>
    <phoneticPr fontId="2"/>
  </si>
  <si>
    <r>
      <rPr>
        <u/>
        <sz val="10"/>
        <color theme="1"/>
        <rFont val="ＭＳ Ｐゴシック"/>
        <family val="3"/>
        <charset val="128"/>
      </rPr>
      <t>Ⅲ</t>
    </r>
    <r>
      <rPr>
        <u/>
        <sz val="10"/>
        <color theme="1"/>
        <rFont val="Times New Roman"/>
        <family val="1"/>
      </rPr>
      <t>.</t>
    </r>
    <r>
      <rPr>
        <u/>
        <sz val="10"/>
        <color theme="1"/>
        <rFont val="ＭＳ Ｐゴシック"/>
        <family val="3"/>
        <charset val="128"/>
      </rPr>
      <t>要望</t>
    </r>
    <phoneticPr fontId="2"/>
  </si>
  <si>
    <t>市販品</t>
    <rPh sb="0" eb="2">
      <t>シハン</t>
    </rPh>
    <rPh sb="2" eb="3">
      <t>ヒン</t>
    </rPh>
    <phoneticPr fontId="2"/>
  </si>
  <si>
    <t>自家調製品</t>
    <rPh sb="0" eb="2">
      <t>ジカ</t>
    </rPh>
    <rPh sb="2" eb="4">
      <t>チョウセイ</t>
    </rPh>
    <rPh sb="4" eb="5">
      <t>ヒン</t>
    </rPh>
    <phoneticPr fontId="2"/>
  </si>
  <si>
    <t>★その他（備考に記載）</t>
    <rPh sb="3" eb="4">
      <t>タ</t>
    </rPh>
    <rPh sb="5" eb="7">
      <t>ビコウ</t>
    </rPh>
    <rPh sb="8" eb="10">
      <t>キサイ</t>
    </rPh>
    <phoneticPr fontId="2"/>
  </si>
  <si>
    <t>初めて</t>
    <rPh sb="0" eb="1">
      <t>ハジ</t>
    </rPh>
    <phoneticPr fontId="2"/>
  </si>
  <si>
    <t>数回</t>
    <rPh sb="0" eb="2">
      <t>スウカイ</t>
    </rPh>
    <phoneticPr fontId="2"/>
  </si>
  <si>
    <t>頻繁</t>
    <rPh sb="0" eb="2">
      <t>ヒンパン</t>
    </rPh>
    <phoneticPr fontId="2"/>
  </si>
  <si>
    <t>60～90秒未満</t>
    <rPh sb="5" eb="6">
      <t>ビョウ</t>
    </rPh>
    <rPh sb="6" eb="8">
      <t>ミマン</t>
    </rPh>
    <phoneticPr fontId="2"/>
  </si>
  <si>
    <t>1回</t>
    <rPh sb="1" eb="2">
      <t>カイ</t>
    </rPh>
    <phoneticPr fontId="2"/>
  </si>
  <si>
    <t>90～120秒未満</t>
    <rPh sb="6" eb="7">
      <t>ビョウ</t>
    </rPh>
    <rPh sb="7" eb="9">
      <t>ミマン</t>
    </rPh>
    <phoneticPr fontId="2"/>
  </si>
  <si>
    <t>2回</t>
    <rPh sb="1" eb="2">
      <t>カイ</t>
    </rPh>
    <phoneticPr fontId="2"/>
  </si>
  <si>
    <t>1分未満</t>
    <rPh sb="1" eb="2">
      <t>フン</t>
    </rPh>
    <rPh sb="2" eb="4">
      <t>ミマン</t>
    </rPh>
    <phoneticPr fontId="2"/>
  </si>
  <si>
    <t>実施なし</t>
    <rPh sb="0" eb="2">
      <t>ジッシ</t>
    </rPh>
    <phoneticPr fontId="2"/>
  </si>
  <si>
    <r>
      <rPr>
        <b/>
        <sz val="16"/>
        <color theme="1"/>
        <rFont val="ＭＳ Ｐゴシック"/>
        <family val="3"/>
        <charset val="128"/>
      </rPr>
      <t>実験病理組織技術研究会</t>
    </r>
    <r>
      <rPr>
        <b/>
        <sz val="16"/>
        <color theme="1"/>
        <rFont val="Century"/>
        <family val="1"/>
      </rPr>
      <t xml:space="preserve"> </t>
    </r>
    <r>
      <rPr>
        <b/>
        <sz val="16"/>
        <color theme="1"/>
        <rFont val="ＭＳ Ｐゴシック"/>
        <family val="3"/>
        <charset val="128"/>
      </rPr>
      <t>第</t>
    </r>
    <r>
      <rPr>
        <b/>
        <sz val="16"/>
        <color theme="1"/>
        <rFont val="Century"/>
        <family val="1"/>
      </rPr>
      <t>20</t>
    </r>
    <r>
      <rPr>
        <b/>
        <sz val="16"/>
        <color theme="1"/>
        <rFont val="ＭＳ Ｐゴシック"/>
        <family val="3"/>
        <charset val="128"/>
      </rPr>
      <t>回コントロールサーベイ</t>
    </r>
    <r>
      <rPr>
        <b/>
        <sz val="16"/>
        <color theme="7"/>
        <rFont val="ＭＳ Ｐゴシック"/>
        <family val="3"/>
        <charset val="128"/>
      </rPr>
      <t>　</t>
    </r>
    <r>
      <rPr>
        <b/>
        <sz val="16"/>
        <rFont val="ＭＳ Ｐゴシック"/>
        <family val="3"/>
        <charset val="128"/>
      </rPr>
      <t>アンケート</t>
    </r>
    <rPh sb="12" eb="13">
      <t>ダイ</t>
    </rPh>
    <rPh sb="15" eb="16">
      <t>カイ</t>
    </rPh>
    <phoneticPr fontId="2"/>
  </si>
  <si>
    <t>テーマ ： サル腎臓のマッソン・トリクローム染色</t>
    <rPh sb="8" eb="10">
      <t>ジンゾウ</t>
    </rPh>
    <rPh sb="22" eb="24">
      <t>センショク</t>
    </rPh>
    <phoneticPr fontId="2"/>
  </si>
  <si>
    <t xml:space="preserve">　実験病理組織技術研究会のコントロールサーベイにご参加頂きましてありがとうございます。
今回は、『サル腎臓のマッソン・トリクローム染色』を実施頂き、染色性について評価を行わせていただきます。つきましては、ご提供頂く染色標本に関するアンケートへのご協力をお願いいたします。
</t>
    <rPh sb="65" eb="67">
      <t>センショク</t>
    </rPh>
    <rPh sb="69" eb="71">
      <t>ジッシ</t>
    </rPh>
    <phoneticPr fontId="2"/>
  </si>
  <si>
    <r>
      <rPr>
        <b/>
        <sz val="11"/>
        <color theme="1"/>
        <rFont val="ＭＳ Ｐゴシック"/>
        <family val="3"/>
        <charset val="128"/>
      </rPr>
      <t>第</t>
    </r>
    <r>
      <rPr>
        <b/>
        <sz val="11"/>
        <color theme="1"/>
        <rFont val="Times New Roman"/>
        <family val="3"/>
      </rPr>
      <t>1</t>
    </r>
    <r>
      <rPr>
        <b/>
        <sz val="11"/>
        <color theme="1"/>
        <rFont val="ＭＳ Ｐゴシック"/>
        <family val="3"/>
        <charset val="128"/>
      </rPr>
      <t>媒染</t>
    </r>
    <rPh sb="0" eb="1">
      <t>ダイ</t>
    </rPh>
    <rPh sb="2" eb="4">
      <t>バイセン</t>
    </rPh>
    <phoneticPr fontId="2"/>
  </si>
  <si>
    <t>洗浄</t>
    <rPh sb="0" eb="2">
      <t>センジョウ</t>
    </rPh>
    <phoneticPr fontId="2"/>
  </si>
  <si>
    <t>洗浄、色出し</t>
    <rPh sb="0" eb="2">
      <t>センジョウ</t>
    </rPh>
    <rPh sb="3" eb="4">
      <t>イロ</t>
    </rPh>
    <rPh sb="4" eb="5">
      <t>ダ</t>
    </rPh>
    <phoneticPr fontId="2"/>
  </si>
  <si>
    <r>
      <rPr>
        <b/>
        <sz val="11"/>
        <color theme="1"/>
        <rFont val="ＭＳ Ｐゴシック"/>
        <family val="3"/>
        <charset val="128"/>
      </rPr>
      <t>第</t>
    </r>
    <r>
      <rPr>
        <b/>
        <sz val="11"/>
        <color theme="1"/>
        <rFont val="Times New Roman"/>
        <family val="3"/>
      </rPr>
      <t>2</t>
    </r>
    <r>
      <rPr>
        <b/>
        <sz val="11"/>
        <color theme="1"/>
        <rFont val="ＭＳ Ｐゴシック"/>
        <family val="3"/>
        <charset val="128"/>
      </rPr>
      <t>媒染</t>
    </r>
    <rPh sb="0" eb="1">
      <t>ダイ</t>
    </rPh>
    <rPh sb="2" eb="4">
      <t>バイセン</t>
    </rPh>
    <phoneticPr fontId="2"/>
  </si>
  <si>
    <t>媒染</t>
    <rPh sb="0" eb="2">
      <t>バイセン</t>
    </rPh>
    <phoneticPr fontId="2"/>
  </si>
  <si>
    <t>分別・脱水</t>
    <rPh sb="0" eb="2">
      <t>ブンベツ</t>
    </rPh>
    <rPh sb="3" eb="5">
      <t>ダッスイ</t>
    </rPh>
    <phoneticPr fontId="2"/>
  </si>
  <si>
    <t>透徹</t>
    <rPh sb="0" eb="2">
      <t>トウテツ</t>
    </rPh>
    <phoneticPr fontId="2"/>
  </si>
  <si>
    <t>★その他(備考に記載)</t>
    <rPh sb="3" eb="4">
      <t>タ</t>
    </rPh>
    <rPh sb="5" eb="7">
      <t>ビコウ</t>
    </rPh>
    <rPh sb="8" eb="10">
      <t>キサイ</t>
    </rPh>
    <phoneticPr fontId="2"/>
  </si>
  <si>
    <t>10％重ｸﾛﾑ酸ｶﾘｳﾑと10％ﾄﾘｸﾛｰﾙ酢酸の等量混合液</t>
    <rPh sb="3" eb="4">
      <t>ジュウ</t>
    </rPh>
    <rPh sb="7" eb="8">
      <t>サン</t>
    </rPh>
    <rPh sb="22" eb="24">
      <t>サクサン</t>
    </rPh>
    <rPh sb="25" eb="30">
      <t>トウリョウコンゴウエキ</t>
    </rPh>
    <phoneticPr fontId="2"/>
  </si>
  <si>
    <t>時間（</t>
    <rPh sb="0" eb="2">
      <t>ジカン</t>
    </rPh>
    <phoneticPr fontId="2"/>
  </si>
  <si>
    <t>10分未満</t>
    <rPh sb="2" eb="3">
      <t>フン</t>
    </rPh>
    <rPh sb="3" eb="5">
      <t>ミマン</t>
    </rPh>
    <phoneticPr fontId="2"/>
  </si>
  <si>
    <t>10～15分未満</t>
    <rPh sb="5" eb="6">
      <t>フン</t>
    </rPh>
    <rPh sb="6" eb="8">
      <t>ミマン</t>
    </rPh>
    <phoneticPr fontId="2"/>
  </si>
  <si>
    <t>15～20分未満</t>
    <rPh sb="5" eb="6">
      <t>フン</t>
    </rPh>
    <rPh sb="6" eb="8">
      <t>ミマン</t>
    </rPh>
    <phoneticPr fontId="2"/>
  </si>
  <si>
    <t>20～25分未満</t>
    <rPh sb="5" eb="6">
      <t>フン</t>
    </rPh>
    <rPh sb="6" eb="8">
      <t>ミマン</t>
    </rPh>
    <phoneticPr fontId="2"/>
  </si>
  <si>
    <t>30分以上</t>
    <rPh sb="2" eb="3">
      <t>フン</t>
    </rPh>
    <rPh sb="3" eb="5">
      <t>イジョウ</t>
    </rPh>
    <phoneticPr fontId="2"/>
  </si>
  <si>
    <t>流水水洗</t>
    <rPh sb="0" eb="4">
      <t>リュウスイスイセン</t>
    </rPh>
    <phoneticPr fontId="2"/>
  </si>
  <si>
    <t>鉄ヘマトキシリン</t>
    <rPh sb="0" eb="1">
      <t>テツ</t>
    </rPh>
    <phoneticPr fontId="2"/>
  </si>
  <si>
    <t>1～5分未満</t>
    <rPh sb="3" eb="4">
      <t>フン</t>
    </rPh>
    <rPh sb="4" eb="6">
      <t>ミマン</t>
    </rPh>
    <phoneticPr fontId="2"/>
  </si>
  <si>
    <t>0.5％塩酸アルコール</t>
    <rPh sb="4" eb="6">
      <t>エンサン</t>
    </rPh>
    <phoneticPr fontId="2"/>
  </si>
  <si>
    <t>2.5％ﾘﾝﾀﾝｸﾞｽﾃﾝ酸水溶液と2.5%ﾘﾝﾓﾘﾌﾞﾃﾞﾝ酸の等量混合液</t>
    <rPh sb="13" eb="14">
      <t>サン</t>
    </rPh>
    <rPh sb="14" eb="17">
      <t>スイヨウエキ</t>
    </rPh>
    <rPh sb="31" eb="32">
      <t>サン</t>
    </rPh>
    <rPh sb="33" eb="38">
      <t>トウリョウコンゴウエキ</t>
    </rPh>
    <phoneticPr fontId="2"/>
  </si>
  <si>
    <t>0.75％オレンジG液</t>
    <rPh sb="10" eb="11">
      <t>エキ</t>
    </rPh>
    <phoneticPr fontId="2"/>
  </si>
  <si>
    <t>1%酢酸水</t>
    <rPh sb="2" eb="5">
      <t>サクサンスイ</t>
    </rPh>
    <phoneticPr fontId="2"/>
  </si>
  <si>
    <t>2.5％ﾘﾝﾀﾝｸﾞｽﾃﾝ酸</t>
    <rPh sb="13" eb="14">
      <t>サン</t>
    </rPh>
    <phoneticPr fontId="2"/>
  </si>
  <si>
    <t>アニリン青</t>
    <rPh sb="4" eb="5">
      <t>アオ</t>
    </rPh>
    <phoneticPr fontId="2"/>
  </si>
  <si>
    <t>ｲｿﾌﾟﾛﾋﾟﾙｱﾙｺｰﾙ</t>
    <phoneticPr fontId="2"/>
  </si>
  <si>
    <t>純ｴﾀﾉｰﾙ</t>
    <rPh sb="0" eb="1">
      <t>ジュン</t>
    </rPh>
    <phoneticPr fontId="2"/>
  </si>
  <si>
    <t>25～30分未満</t>
    <rPh sb="5" eb="6">
      <t>フン</t>
    </rPh>
    <rPh sb="6" eb="8">
      <t>ミマン</t>
    </rPh>
    <phoneticPr fontId="2"/>
  </si>
  <si>
    <t>30分以上</t>
    <rPh sb="2" eb="5">
      <t>フンイジョウ</t>
    </rPh>
    <phoneticPr fontId="2"/>
  </si>
  <si>
    <t>5～10分未満</t>
    <rPh sb="4" eb="7">
      <t>フンミマン</t>
    </rPh>
    <phoneticPr fontId="2"/>
  </si>
  <si>
    <t>10分以上</t>
    <rPh sb="2" eb="5">
      <t>フンイジョウ</t>
    </rPh>
    <phoneticPr fontId="2"/>
  </si>
  <si>
    <t>30秒未満</t>
    <rPh sb="2" eb="3">
      <t>ビョウ</t>
    </rPh>
    <rPh sb="3" eb="5">
      <t>ミマン</t>
    </rPh>
    <phoneticPr fontId="2"/>
  </si>
  <si>
    <t>30～45秒未満</t>
    <rPh sb="5" eb="8">
      <t>ビョウミマン</t>
    </rPh>
    <phoneticPr fontId="2"/>
  </si>
  <si>
    <t>45～60秒未満</t>
    <rPh sb="5" eb="6">
      <t>ビョウ</t>
    </rPh>
    <rPh sb="6" eb="8">
      <t>ミマン</t>
    </rPh>
    <phoneticPr fontId="2"/>
  </si>
  <si>
    <t>60秒以上</t>
    <rPh sb="2" eb="3">
      <t>ビョウ</t>
    </rPh>
    <rPh sb="3" eb="5">
      <t>イジョウ</t>
    </rPh>
    <phoneticPr fontId="2"/>
  </si>
  <si>
    <t>60秒未満</t>
    <rPh sb="2" eb="3">
      <t>ビョウ</t>
    </rPh>
    <rPh sb="3" eb="5">
      <t>ミマン</t>
    </rPh>
    <phoneticPr fontId="2"/>
  </si>
  <si>
    <t>120秒以上</t>
    <rPh sb="3" eb="4">
      <t>ビョウ</t>
    </rPh>
    <rPh sb="4" eb="6">
      <t>イジョウ</t>
    </rPh>
    <phoneticPr fontId="2"/>
  </si>
  <si>
    <t>10～20分未満</t>
    <rPh sb="5" eb="6">
      <t>フン</t>
    </rPh>
    <rPh sb="6" eb="8">
      <t>ミマン</t>
    </rPh>
    <phoneticPr fontId="2"/>
  </si>
  <si>
    <t>20～30分未満</t>
    <rPh sb="5" eb="6">
      <t>フン</t>
    </rPh>
    <rPh sb="6" eb="8">
      <t>ミマン</t>
    </rPh>
    <phoneticPr fontId="2"/>
  </si>
  <si>
    <t>5分未満</t>
    <rPh sb="1" eb="4">
      <t>フンミマン</t>
    </rPh>
    <phoneticPr fontId="2"/>
  </si>
  <si>
    <t>5～7分未満</t>
    <rPh sb="3" eb="4">
      <t>フン</t>
    </rPh>
    <rPh sb="4" eb="6">
      <t>ミマン</t>
    </rPh>
    <phoneticPr fontId="2"/>
  </si>
  <si>
    <t>7～10分未満</t>
    <rPh sb="4" eb="5">
      <t>フン</t>
    </rPh>
    <rPh sb="5" eb="7">
      <t>ミマン</t>
    </rPh>
    <phoneticPr fontId="2"/>
  </si>
  <si>
    <t>3分未満</t>
    <rPh sb="1" eb="2">
      <t>フン</t>
    </rPh>
    <rPh sb="2" eb="4">
      <t>ミマン</t>
    </rPh>
    <phoneticPr fontId="2"/>
  </si>
  <si>
    <t>3～5分未満</t>
    <rPh sb="3" eb="4">
      <t>フン</t>
    </rPh>
    <rPh sb="4" eb="6">
      <t>ミマン</t>
    </rPh>
    <phoneticPr fontId="2"/>
  </si>
  <si>
    <t>1枚ずつ</t>
    <rPh sb="1" eb="2">
      <t>マイ</t>
    </rPh>
    <phoneticPr fontId="2"/>
  </si>
  <si>
    <t>複数枚まとめて</t>
    <rPh sb="0" eb="3">
      <t>フクスウマイ</t>
    </rPh>
    <phoneticPr fontId="2"/>
  </si>
  <si>
    <r>
      <rPr>
        <sz val="11"/>
        <color theme="1"/>
        <rFont val="ＭＳ Ｐゴシック"/>
        <family val="3"/>
        <charset val="128"/>
      </rPr>
      <t>他（</t>
    </r>
    <r>
      <rPr>
        <sz val="11"/>
        <color theme="1"/>
        <rFont val="Times New Roman"/>
        <family val="1"/>
      </rPr>
      <t>2</t>
    </r>
    <r>
      <rPr>
        <sz val="11"/>
        <color theme="1"/>
        <rFont val="ＭＳ Ｐゴシック"/>
        <family val="3"/>
        <charset val="128"/>
      </rPr>
      <t>．に関する内容で記載すべき事項がある場合は，ご自由に記入お願いいたします）</t>
    </r>
    <rPh sb="0" eb="1">
      <t>タ</t>
    </rPh>
    <rPh sb="29" eb="31">
      <t>キニュウ</t>
    </rPh>
    <rPh sb="32" eb="33">
      <t>ネガ</t>
    </rPh>
    <phoneticPr fontId="2"/>
  </si>
  <si>
    <t>5分以上</t>
    <rPh sb="1" eb="4">
      <t>フンイジョウ</t>
    </rPh>
    <phoneticPr fontId="2"/>
  </si>
  <si>
    <t>軽く</t>
    <rPh sb="0" eb="1">
      <t>カル</t>
    </rPh>
    <phoneticPr fontId="2"/>
  </si>
  <si>
    <r>
      <rPr>
        <sz val="11"/>
        <color theme="1"/>
        <rFont val="ＭＳ Ｐゴシック"/>
        <family val="3"/>
        <charset val="128"/>
      </rPr>
      <t>他（</t>
    </r>
    <r>
      <rPr>
        <sz val="11"/>
        <color theme="1"/>
        <rFont val="Times New Roman"/>
        <family val="3"/>
      </rPr>
      <t>7</t>
    </r>
    <r>
      <rPr>
        <sz val="11"/>
        <color theme="1"/>
        <rFont val="ＭＳ Ｐゴシック"/>
        <family val="3"/>
        <charset val="128"/>
      </rPr>
      <t>．に関する内容で記載すべき事項がある場合は，ご自由に記入お願いいたします）</t>
    </r>
    <rPh sb="0" eb="1">
      <t>タ</t>
    </rPh>
    <phoneticPr fontId="2"/>
  </si>
  <si>
    <r>
      <rPr>
        <sz val="9"/>
        <color theme="1"/>
        <rFont val="ＭＳ Ｐゴシック"/>
        <family val="3"/>
        <charset val="128"/>
      </rPr>
      <t>回数</t>
    </r>
    <r>
      <rPr>
        <sz val="11"/>
        <color theme="1"/>
        <rFont val="ＭＳ Ｐゴシック"/>
        <family val="3"/>
        <charset val="128"/>
      </rPr>
      <t>（</t>
    </r>
    <rPh sb="0" eb="2">
      <t>カイスウ</t>
    </rPh>
    <phoneticPr fontId="2"/>
  </si>
  <si>
    <t>3回以上</t>
    <rPh sb="1" eb="2">
      <t>カイ</t>
    </rPh>
    <rPh sb="2" eb="4">
      <t>イジョウ</t>
    </rPh>
    <phoneticPr fontId="2"/>
  </si>
  <si>
    <r>
      <rPr>
        <sz val="11"/>
        <color theme="1"/>
        <rFont val="ＭＳ Ｐゴシック"/>
        <family val="3"/>
        <charset val="128"/>
      </rPr>
      <t>他（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Ｐゴシック"/>
        <family val="3"/>
        <charset val="128"/>
      </rPr>
      <t>．に関する内容で記載すべき事項がある場合は，ご自由に記入お願いいたします）</t>
    </r>
    <rPh sb="0" eb="1">
      <t>タ</t>
    </rPh>
    <phoneticPr fontId="2"/>
  </si>
  <si>
    <r>
      <rPr>
        <sz val="11"/>
        <color theme="1"/>
        <rFont val="ＭＳ Ｐゴシック"/>
        <family val="3"/>
        <charset val="128"/>
      </rPr>
      <t>他（</t>
    </r>
    <r>
      <rPr>
        <sz val="11"/>
        <color theme="1"/>
        <rFont val="Times New Roman"/>
        <family val="1"/>
      </rPr>
      <t>14</t>
    </r>
    <r>
      <rPr>
        <sz val="11"/>
        <color theme="1"/>
        <rFont val="ＭＳ Ｐゴシック"/>
        <family val="3"/>
        <charset val="128"/>
      </rPr>
      <t>．に関する内容で記載すべき事項がある場合は，ご自由に記入お願いいたします）</t>
    </r>
    <rPh sb="0" eb="1">
      <t>タ</t>
    </rPh>
    <phoneticPr fontId="2"/>
  </si>
  <si>
    <t>顕微鏡で1枚ずつ確認しながら実施</t>
    <rPh sb="0" eb="3">
      <t>ケンビキョウ</t>
    </rPh>
    <rPh sb="5" eb="6">
      <t>マイ</t>
    </rPh>
    <rPh sb="8" eb="10">
      <t>カクニン</t>
    </rPh>
    <rPh sb="14" eb="16">
      <t>ジッシ</t>
    </rPh>
    <phoneticPr fontId="2"/>
  </si>
  <si>
    <t>分別の方法</t>
    <rPh sb="0" eb="2">
      <t>フンベツ</t>
    </rPh>
    <rPh sb="3" eb="5">
      <t>ホウホウ</t>
    </rPh>
    <phoneticPr fontId="2"/>
  </si>
  <si>
    <r>
      <rPr>
        <sz val="11"/>
        <color theme="1"/>
        <rFont val="ＭＳ Ｐゴシック"/>
        <family val="3"/>
        <charset val="128"/>
      </rPr>
      <t>他（</t>
    </r>
    <r>
      <rPr>
        <sz val="11"/>
        <color theme="1"/>
        <rFont val="Times New Roman"/>
        <family val="1"/>
      </rPr>
      <t>16</t>
    </r>
    <r>
      <rPr>
        <sz val="11"/>
        <color theme="1"/>
        <rFont val="ＭＳ Ｐゴシック"/>
        <family val="3"/>
        <charset val="128"/>
      </rPr>
      <t>．に関する内容で記載すべき事項がある場合は，ご自由に記入お願いいたします）</t>
    </r>
    <rPh sb="0" eb="1">
      <t>タ</t>
    </rPh>
    <phoneticPr fontId="2"/>
  </si>
  <si>
    <r>
      <rPr>
        <b/>
        <u/>
        <sz val="14"/>
        <color theme="1"/>
        <rFont val="ＭＳ Ｐゴシック"/>
        <family val="3"/>
        <charset val="128"/>
      </rPr>
      <t>Ⅱ</t>
    </r>
    <r>
      <rPr>
        <b/>
        <u/>
        <sz val="14"/>
        <color theme="1"/>
        <rFont val="Times New Roman"/>
        <family val="1"/>
      </rPr>
      <t xml:space="preserve">. </t>
    </r>
    <r>
      <rPr>
        <b/>
        <u/>
        <sz val="14"/>
        <color theme="1"/>
        <rFont val="ＭＳ Ｐゴシック"/>
        <family val="3"/>
        <charset val="128"/>
      </rPr>
      <t>マッソン・トリクローム染色で困っていることや聞きたい情報</t>
    </r>
    <rPh sb="14" eb="16">
      <t>センショク</t>
    </rPh>
    <phoneticPr fontId="2"/>
  </si>
  <si>
    <t>　・　普段，マッソン・トリクローム染色で困っていることや質問など</t>
    <rPh sb="3" eb="5">
      <t>フダン</t>
    </rPh>
    <rPh sb="17" eb="19">
      <t>センショク</t>
    </rPh>
    <phoneticPr fontId="2"/>
  </si>
  <si>
    <t>　　　　　　マッソン・トリクローム染色に関するアンケート</t>
    <rPh sb="17" eb="19">
      <t>センショク</t>
    </rPh>
    <rPh sb="20" eb="21">
      <t>カン</t>
    </rPh>
    <phoneticPr fontId="2"/>
  </si>
  <si>
    <r>
      <rPr>
        <b/>
        <u/>
        <sz val="11"/>
        <color rgb="FFFF0000"/>
        <rFont val="ＭＳ Ｐゴシック"/>
        <family val="3"/>
        <charset val="128"/>
      </rPr>
      <t>今回のマッソン・トリクローム染色で実施した方法</t>
    </r>
    <r>
      <rPr>
        <sz val="11"/>
        <color theme="1"/>
        <rFont val="ＭＳ Ｐゴシック"/>
        <family val="3"/>
        <charset val="128"/>
      </rPr>
      <t>についてご記入をお願いいたします。</t>
    </r>
    <rPh sb="0" eb="2">
      <t>コンカイ</t>
    </rPh>
    <rPh sb="14" eb="16">
      <t>センショク</t>
    </rPh>
    <rPh sb="17" eb="19">
      <t>ジッシ</t>
    </rPh>
    <rPh sb="21" eb="23">
      <t>ホウホウ</t>
    </rPh>
    <rPh sb="28" eb="30">
      <t>キニュウ</t>
    </rPh>
    <rPh sb="32" eb="33">
      <t>ネガ</t>
    </rPh>
    <phoneticPr fontId="2"/>
  </si>
  <si>
    <t>調製方法</t>
    <phoneticPr fontId="2"/>
  </si>
  <si>
    <r>
      <rPr>
        <sz val="11"/>
        <color theme="1"/>
        <rFont val="ＭＳ Ｐゴシック"/>
        <family val="3"/>
        <charset val="128"/>
      </rPr>
      <t>他（</t>
    </r>
    <r>
      <rPr>
        <sz val="11"/>
        <color theme="1"/>
        <rFont val="Times New Roman"/>
        <family val="3"/>
      </rPr>
      <t>8</t>
    </r>
    <r>
      <rPr>
        <sz val="11"/>
        <color theme="1"/>
        <rFont val="ＭＳ Ｐゴシック"/>
        <family val="3"/>
        <charset val="128"/>
      </rPr>
      <t>．に関する内容で記載すべき事項がある場合は，ご自由に記入お願いいたします）</t>
    </r>
    <rPh sb="0" eb="1">
      <t>タ</t>
    </rPh>
    <phoneticPr fontId="2"/>
  </si>
  <si>
    <t>1枚ずつ時間を決めて実施</t>
    <rPh sb="1" eb="2">
      <t>マイ</t>
    </rPh>
    <rPh sb="4" eb="6">
      <t>ジカン</t>
    </rPh>
    <rPh sb="7" eb="8">
      <t>キ</t>
    </rPh>
    <rPh sb="10" eb="12">
      <t>ジッシ</t>
    </rPh>
    <phoneticPr fontId="2"/>
  </si>
  <si>
    <t>複数枚まとめて時間を決めて実施</t>
    <rPh sb="0" eb="3">
      <t>フクスウマイ</t>
    </rPh>
    <rPh sb="7" eb="9">
      <t>ジカン</t>
    </rPh>
    <rPh sb="10" eb="11">
      <t>キ</t>
    </rPh>
    <rPh sb="13" eb="15">
      <t>ジッシ</t>
    </rPh>
    <phoneticPr fontId="2"/>
  </si>
  <si>
    <t>第1媒染</t>
    <rPh sb="0" eb="1">
      <t>ダイ</t>
    </rPh>
    <rPh sb="2" eb="4">
      <t>バイセン</t>
    </rPh>
    <phoneticPr fontId="2"/>
  </si>
  <si>
    <t>他</t>
    <rPh sb="0" eb="1">
      <t>ホカ</t>
    </rPh>
    <phoneticPr fontId="2"/>
  </si>
  <si>
    <t>工程</t>
    <rPh sb="0" eb="2">
      <t>コウテイ</t>
    </rPh>
    <phoneticPr fontId="2"/>
  </si>
  <si>
    <t>実施</t>
    <rPh sb="0" eb="2">
      <t>ジッシ</t>
    </rPh>
    <phoneticPr fontId="2"/>
  </si>
  <si>
    <t>使用液</t>
    <rPh sb="0" eb="3">
      <t>シヨウエキ</t>
    </rPh>
    <phoneticPr fontId="2"/>
  </si>
  <si>
    <t>分別方法</t>
    <rPh sb="0" eb="2">
      <t>ブンベツ</t>
    </rPh>
    <rPh sb="2" eb="4">
      <t>ホウホウ</t>
    </rPh>
    <phoneticPr fontId="2"/>
  </si>
  <si>
    <t>回数</t>
    <rPh sb="0" eb="2">
      <t>カイスウ</t>
    </rPh>
    <phoneticPr fontId="2"/>
  </si>
  <si>
    <t>備考</t>
    <rPh sb="0" eb="2">
      <t>ビコウ</t>
    </rPh>
    <phoneticPr fontId="2"/>
  </si>
  <si>
    <r>
      <rPr>
        <u/>
        <sz val="10"/>
        <color theme="1"/>
        <rFont val="ＭＳ Ｐゴシック"/>
        <family val="3"/>
        <charset val="128"/>
      </rPr>
      <t>Ⅱ</t>
    </r>
    <r>
      <rPr>
        <u/>
        <sz val="10"/>
        <color theme="1"/>
        <rFont val="Times New Roman"/>
        <family val="1"/>
      </rPr>
      <t>.</t>
    </r>
    <r>
      <rPr>
        <u/>
        <sz val="10"/>
        <color theme="1"/>
        <rFont val="ＭＳ Ｐゴシック"/>
        <family val="1"/>
        <charset val="128"/>
      </rPr>
      <t>MT</t>
    </r>
    <r>
      <rPr>
        <u/>
        <sz val="10"/>
        <color theme="1"/>
        <rFont val="ＭＳ Ｐゴシック"/>
        <family val="3"/>
        <charset val="128"/>
      </rPr>
      <t>染色で困っていること</t>
    </r>
    <rPh sb="4" eb="6">
      <t>センショク</t>
    </rPh>
    <phoneticPr fontId="2"/>
  </si>
  <si>
    <t>1%塩酸アルコール</t>
    <rPh sb="2" eb="4">
      <t>エンサン</t>
    </rPh>
    <phoneticPr fontId="2"/>
  </si>
  <si>
    <t>業種</t>
    <rPh sb="0" eb="2">
      <t>ギョウシュ</t>
    </rPh>
    <phoneticPr fontId="2"/>
  </si>
  <si>
    <t>企業</t>
    <rPh sb="0" eb="2">
      <t>キギョウ</t>
    </rPh>
    <phoneticPr fontId="2"/>
  </si>
  <si>
    <t>その他</t>
    <rPh sb="2" eb="3">
      <t>タ</t>
    </rPh>
    <phoneticPr fontId="2"/>
  </si>
  <si>
    <t>受託施設</t>
    <rPh sb="0" eb="2">
      <t>ジュタク</t>
    </rPh>
    <rPh sb="2" eb="4">
      <t>シセツ</t>
    </rPh>
    <phoneticPr fontId="2"/>
  </si>
  <si>
    <t>研究・病院</t>
    <phoneticPr fontId="2"/>
  </si>
  <si>
    <t>初めて</t>
    <phoneticPr fontId="2"/>
  </si>
  <si>
    <t>数回</t>
    <phoneticPr fontId="2"/>
  </si>
  <si>
    <t>頻繁</t>
    <phoneticPr fontId="2"/>
  </si>
  <si>
    <t>10％重ｸﾛﾑ酸ｶﾘｳﾑと10％ﾄﾘｸﾛｰﾙ酢酸の等量混合液</t>
    <phoneticPr fontId="2"/>
  </si>
  <si>
    <t>★その他(備考に記載)</t>
    <phoneticPr fontId="2"/>
  </si>
  <si>
    <t>実施なし</t>
    <phoneticPr fontId="2"/>
  </si>
  <si>
    <t>10分未満</t>
    <phoneticPr fontId="2"/>
  </si>
  <si>
    <t>10～15分未満</t>
    <phoneticPr fontId="2"/>
  </si>
  <si>
    <t>15～20分未満</t>
    <phoneticPr fontId="2"/>
  </si>
  <si>
    <t>20～25分未満</t>
    <phoneticPr fontId="2"/>
  </si>
  <si>
    <t>25～30分未満</t>
    <phoneticPr fontId="2"/>
  </si>
  <si>
    <t>30分以上</t>
    <phoneticPr fontId="2"/>
  </si>
  <si>
    <t>流水水洗</t>
    <phoneticPr fontId="2"/>
  </si>
  <si>
    <t>流水水洗→蒸留水等</t>
    <phoneticPr fontId="2"/>
  </si>
  <si>
    <t>★その他（備考に記載）</t>
    <phoneticPr fontId="2"/>
  </si>
  <si>
    <t>1分未満</t>
    <phoneticPr fontId="2"/>
  </si>
  <si>
    <t>1～5分未満</t>
    <phoneticPr fontId="2"/>
  </si>
  <si>
    <t>5～10分未満</t>
    <phoneticPr fontId="2"/>
  </si>
  <si>
    <t>10分以上</t>
    <phoneticPr fontId="2"/>
  </si>
  <si>
    <t>鉄ヘマトキシリン</t>
    <phoneticPr fontId="2"/>
  </si>
  <si>
    <t>市販品</t>
    <rPh sb="0" eb="3">
      <t>シハンヒン</t>
    </rPh>
    <phoneticPr fontId="2"/>
  </si>
  <si>
    <t>自家調製品</t>
    <rPh sb="0" eb="5">
      <t>ジカチョウセイヒン</t>
    </rPh>
    <phoneticPr fontId="2"/>
  </si>
  <si>
    <t>0.5％塩酸アルコール</t>
    <phoneticPr fontId="2"/>
  </si>
  <si>
    <t>1%塩酸アルコール</t>
    <phoneticPr fontId="2"/>
  </si>
  <si>
    <t>実施</t>
    <phoneticPr fontId="2"/>
  </si>
  <si>
    <t>顕微鏡で1枚ずつ確認しながら実施</t>
    <phoneticPr fontId="2"/>
  </si>
  <si>
    <t>1枚ずつ時間を決めて実施</t>
    <phoneticPr fontId="2"/>
  </si>
  <si>
    <t>複数枚まとめて時間を決めて実施</t>
    <phoneticPr fontId="2"/>
  </si>
  <si>
    <t>軽く</t>
    <phoneticPr fontId="2"/>
  </si>
  <si>
    <t>5分以上</t>
    <phoneticPr fontId="2"/>
  </si>
  <si>
    <t>2.5％ﾘﾝﾀﾝｸﾞｽﾃﾝ酸</t>
    <phoneticPr fontId="2"/>
  </si>
  <si>
    <t>2.5％ﾘﾝﾀﾝｸﾞｽﾃﾝ酸水溶液と2.5%ﾘﾝﾓﾘﾌﾞﾃﾞﾝ酸の等量混合液</t>
    <phoneticPr fontId="2"/>
  </si>
  <si>
    <t>30秒未満</t>
    <phoneticPr fontId="2"/>
  </si>
  <si>
    <t>30～45秒未満</t>
    <phoneticPr fontId="2"/>
  </si>
  <si>
    <t>45～60秒未満</t>
    <phoneticPr fontId="2"/>
  </si>
  <si>
    <t>60秒以上</t>
    <phoneticPr fontId="2"/>
  </si>
  <si>
    <t>0.75％オレンジG液</t>
    <phoneticPr fontId="2"/>
  </si>
  <si>
    <t>60秒未満</t>
    <phoneticPr fontId="2"/>
  </si>
  <si>
    <t>60～90秒未満</t>
    <phoneticPr fontId="2"/>
  </si>
  <si>
    <t>90～120秒未満</t>
    <phoneticPr fontId="2"/>
  </si>
  <si>
    <t>120秒以上</t>
    <phoneticPr fontId="2"/>
  </si>
  <si>
    <t>1%酢酸水</t>
    <phoneticPr fontId="2"/>
  </si>
  <si>
    <t>3回以上</t>
    <rPh sb="1" eb="4">
      <t>カイイジョウ</t>
    </rPh>
    <phoneticPr fontId="2"/>
  </si>
  <si>
    <t>10～20分未満</t>
    <phoneticPr fontId="2"/>
  </si>
  <si>
    <t>20～30分未満</t>
    <phoneticPr fontId="2"/>
  </si>
  <si>
    <t>5分未満</t>
    <phoneticPr fontId="2"/>
  </si>
  <si>
    <t>5～7分未満</t>
    <phoneticPr fontId="2"/>
  </si>
  <si>
    <t>7～10分未満</t>
    <phoneticPr fontId="2"/>
  </si>
  <si>
    <t>3分未満</t>
    <phoneticPr fontId="2"/>
  </si>
  <si>
    <t>3～5分未満</t>
    <phoneticPr fontId="2"/>
  </si>
  <si>
    <t>純ｴﾀﾉｰﾙ</t>
    <phoneticPr fontId="2"/>
  </si>
  <si>
    <t>カラッチヘマトキシリン</t>
    <phoneticPr fontId="2"/>
  </si>
  <si>
    <t>10～20分未満</t>
    <rPh sb="5" eb="8">
      <t>フンミマン</t>
    </rPh>
    <phoneticPr fontId="2"/>
  </si>
  <si>
    <t>ﾎﾟﾝｿｰ･ｷｼﾘｼﾞﾝ、酸ﾌｸｼﾝ混合液</t>
    <rPh sb="13" eb="14">
      <t>サン</t>
    </rPh>
    <rPh sb="18" eb="21">
      <t>コンゴウエキ</t>
    </rPh>
    <phoneticPr fontId="2"/>
  </si>
  <si>
    <t>ﾎﾟﾝｿｰ･ｷｼﾘｼﾞﾝ、酸ﾌｸｼﾝ、ｱｿﾞﾌﾛｷｼﾝ混合液</t>
    <phoneticPr fontId="2"/>
  </si>
  <si>
    <t>ﾎﾟﾝｿｰ･ｷｼﾘｼﾞﾝ、酸ﾌｸｼﾝ、ｱｿﾞﾌﾛｷｼﾝ混合液</t>
    <rPh sb="13" eb="14">
      <t>サン</t>
    </rPh>
    <rPh sb="27" eb="30">
      <t>コンゴウエキ</t>
    </rPh>
    <phoneticPr fontId="2"/>
  </si>
  <si>
    <t>大学・研究機関・病院</t>
    <rPh sb="0" eb="2">
      <t>ダイガク</t>
    </rPh>
    <rPh sb="3" eb="5">
      <t>ケンキュウ</t>
    </rPh>
    <rPh sb="5" eb="7">
      <t>キカン</t>
    </rPh>
    <rPh sb="8" eb="10">
      <t>ビョウイン</t>
    </rPh>
    <phoneticPr fontId="2"/>
  </si>
  <si>
    <t>受託試験施設</t>
    <rPh sb="0" eb="2">
      <t>ジュタク</t>
    </rPh>
    <rPh sb="2" eb="4">
      <t>シケン</t>
    </rPh>
    <rPh sb="4" eb="6">
      <t>シセツ</t>
    </rPh>
    <phoneticPr fontId="2"/>
  </si>
  <si>
    <t>化学系製造業(製薬・化学・化粧品等，専属子会社を含む)</t>
    <rPh sb="0" eb="2">
      <t>カガク</t>
    </rPh>
    <rPh sb="2" eb="3">
      <t>ケイ</t>
    </rPh>
    <rPh sb="3" eb="6">
      <t>セイゾウギョウ</t>
    </rPh>
    <rPh sb="7" eb="9">
      <t>セイヤク</t>
    </rPh>
    <rPh sb="10" eb="12">
      <t>カガク</t>
    </rPh>
    <rPh sb="13" eb="16">
      <t>ケショウヒン</t>
    </rPh>
    <rPh sb="16" eb="17">
      <t>トウ</t>
    </rPh>
    <rPh sb="18" eb="20">
      <t>センゾク</t>
    </rPh>
    <rPh sb="20" eb="23">
      <t>コガイシャ</t>
    </rPh>
    <rPh sb="24" eb="25">
      <t>フク</t>
    </rPh>
    <phoneticPr fontId="2"/>
  </si>
  <si>
    <t>精製水</t>
    <rPh sb="0" eb="3">
      <t>セイセイスイ</t>
    </rPh>
    <phoneticPr fontId="2"/>
  </si>
  <si>
    <t>流水水洗→精製水</t>
    <rPh sb="0" eb="4">
      <t>リュウスイスイセン</t>
    </rPh>
    <rPh sb="5" eb="8">
      <t>セイセイスイ</t>
    </rPh>
    <phoneticPr fontId="2"/>
  </si>
  <si>
    <t>分別の有無⇒</t>
    <phoneticPr fontId="2"/>
  </si>
  <si>
    <t>　　実施なしの場合は6へ</t>
    <rPh sb="2" eb="4">
      <t>ジッシ</t>
    </rPh>
    <rPh sb="7" eb="9">
      <t>バアイ</t>
    </rPh>
    <phoneticPr fontId="2"/>
  </si>
  <si>
    <t>分別</t>
    <rPh sb="0" eb="2">
      <t>ブンベツ</t>
    </rPh>
    <phoneticPr fontId="2"/>
  </si>
  <si>
    <t>水洗</t>
    <rPh sb="0" eb="2">
      <t>スイセン</t>
    </rPh>
    <phoneticPr fontId="2"/>
  </si>
  <si>
    <t>分別</t>
    <rPh sb="0" eb="2">
      <t>ブンベツ</t>
    </rPh>
    <phoneticPr fontId="2"/>
  </si>
  <si>
    <r>
      <rPr>
        <b/>
        <sz val="11"/>
        <color theme="1"/>
        <rFont val="ＭＳ Ｐゴシック"/>
        <family val="3"/>
        <charset val="128"/>
      </rPr>
      <t xml:space="preserve">②アンケート用紙について
</t>
    </r>
    <r>
      <rPr>
        <b/>
        <sz val="11"/>
        <rFont val="ＭＳ Ｐゴシック"/>
        <family val="3"/>
        <charset val="128"/>
      </rPr>
      <t>　ファイル名「</t>
    </r>
    <r>
      <rPr>
        <b/>
        <sz val="11"/>
        <color rgb="FFFF0000"/>
        <rFont val="ＭＳ Ｐゴシック"/>
        <family val="3"/>
        <charset val="128"/>
      </rPr>
      <t>施設番号_施設名_20ｔｈ_cs_Masson's trichrome</t>
    </r>
    <r>
      <rPr>
        <b/>
        <sz val="11"/>
        <rFont val="ＭＳ Ｐゴシック"/>
        <family val="3"/>
        <charset val="128"/>
      </rPr>
      <t>」（例：3_</t>
    </r>
    <r>
      <rPr>
        <b/>
        <sz val="11"/>
        <rFont val="Segoe UI Symbol"/>
        <family val="3"/>
      </rPr>
      <t>○○</t>
    </r>
    <r>
      <rPr>
        <b/>
        <sz val="11"/>
        <rFont val="ＭＳ Ｐゴシック"/>
        <family val="3"/>
        <charset val="128"/>
      </rPr>
      <t>製薬_…）として下さい。</t>
    </r>
    <r>
      <rPr>
        <b/>
        <sz val="11"/>
        <color theme="1"/>
        <rFont val="Century"/>
        <family val="1"/>
      </rPr>
      <t xml:space="preserve">
</t>
    </r>
    <r>
      <rPr>
        <b/>
        <sz val="11"/>
        <color theme="1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3"/>
        <charset val="128"/>
      </rPr>
      <t xml:space="preserve">「申込者情報およびアンケート」シートへご回答いただきましたら、
　下記のアドレスまで電子ファイルをご送付下さい。
</t>
    </r>
    <r>
      <rPr>
        <b/>
        <sz val="11"/>
        <color theme="1"/>
        <rFont val="ＭＳ Ｐゴシック"/>
        <family val="3"/>
        <charset val="128"/>
      </rPr>
      <t xml:space="preserve">
　</t>
    </r>
    <r>
      <rPr>
        <sz val="11"/>
        <color theme="1"/>
        <rFont val="ＭＳ Ｐゴシック"/>
        <family val="3"/>
        <charset val="128"/>
      </rPr>
      <t>その際、</t>
    </r>
    <r>
      <rPr>
        <b/>
        <sz val="11"/>
        <color theme="1"/>
        <rFont val="ＭＳ Ｐゴシック"/>
        <family val="3"/>
        <charset val="128"/>
      </rPr>
      <t>件名に「</t>
    </r>
    <r>
      <rPr>
        <b/>
        <sz val="11"/>
        <color rgb="FFFF0000"/>
        <rFont val="ＭＳ Ｐゴシック"/>
        <family val="3"/>
        <charset val="128"/>
      </rPr>
      <t>実験病理組織技術研究会</t>
    </r>
    <r>
      <rPr>
        <b/>
        <sz val="11"/>
        <color rgb="FFFF0000"/>
        <rFont val="Century"/>
        <family val="1"/>
      </rPr>
      <t xml:space="preserve"> </t>
    </r>
    <r>
      <rPr>
        <b/>
        <sz val="11"/>
        <color rgb="FFFF0000"/>
        <rFont val="ＭＳ Ｐゴシック"/>
        <family val="3"/>
        <charset val="128"/>
      </rPr>
      <t>CSアンケート</t>
    </r>
    <r>
      <rPr>
        <b/>
        <sz val="11"/>
        <color theme="1"/>
        <rFont val="ＭＳ Ｐゴシック"/>
        <family val="3"/>
        <charset val="128"/>
      </rPr>
      <t>」と記載</t>
    </r>
    <r>
      <rPr>
        <sz val="11"/>
        <color theme="1"/>
        <rFont val="ＭＳ Ｐゴシック"/>
        <family val="3"/>
        <charset val="128"/>
      </rPr>
      <t>をお願いいたします。</t>
    </r>
    <r>
      <rPr>
        <b/>
        <sz val="11"/>
        <color theme="1"/>
        <rFont val="ＭＳ Ｐゴシック"/>
        <family val="3"/>
        <charset val="128"/>
      </rPr>
      <t xml:space="preserve">
　　　　</t>
    </r>
    <r>
      <rPr>
        <sz val="11"/>
        <color theme="1"/>
        <rFont val="ＭＳ Ｐゴシック"/>
        <family val="3"/>
        <charset val="128"/>
      </rPr>
      <t>返信メールアドレス（実験病理組織技術研究会事務局）</t>
    </r>
    <r>
      <rPr>
        <b/>
        <sz val="11"/>
        <color theme="1"/>
        <rFont val="ＭＳ Ｐゴシック"/>
        <family val="3"/>
        <charset val="128"/>
      </rPr>
      <t xml:space="preserve">
　　　　　</t>
    </r>
    <r>
      <rPr>
        <b/>
        <sz val="11"/>
        <color rgb="FF00FF00"/>
        <rFont val="ＭＳ Ｐゴシック"/>
        <family val="3"/>
        <charset val="128"/>
      </rPr>
      <t>　</t>
    </r>
    <r>
      <rPr>
        <b/>
        <sz val="11"/>
        <color rgb="FF0000FF"/>
        <rFont val="Century"/>
        <family val="1"/>
      </rPr>
      <t>jah_office@jah.gr.jp</t>
    </r>
    <rPh sb="57" eb="58">
      <t>レイ</t>
    </rPh>
    <rPh sb="63" eb="65">
      <t>セイヤク</t>
    </rPh>
    <rPh sb="71" eb="72">
      <t>クダ</t>
    </rPh>
    <rPh sb="148" eb="150">
      <t>ソシキ</t>
    </rPh>
    <phoneticPr fontId="2"/>
  </si>
  <si>
    <t>方法：</t>
    <rPh sb="0" eb="2">
      <t>ホウホウ</t>
    </rPh>
    <phoneticPr fontId="2"/>
  </si>
  <si>
    <t>分別する場合の方法</t>
    <rPh sb="0" eb="2">
      <t>フンベツ</t>
    </rPh>
    <rPh sb="4" eb="6">
      <t>バアイ</t>
    </rPh>
    <rPh sb="7" eb="9">
      <t>ホウホウ</t>
    </rPh>
    <phoneticPr fontId="2"/>
  </si>
  <si>
    <r>
      <rPr>
        <sz val="11"/>
        <color theme="1"/>
        <rFont val="ＭＳ Ｐゴシック"/>
        <family val="3"/>
        <charset val="128"/>
      </rPr>
      <t>他（</t>
    </r>
    <r>
      <rPr>
        <sz val="11"/>
        <color theme="1"/>
        <rFont val="Times New Roman"/>
        <family val="1"/>
      </rPr>
      <t>17</t>
    </r>
    <r>
      <rPr>
        <sz val="11"/>
        <color theme="1"/>
        <rFont val="ＭＳ Ｐゴシック"/>
        <family val="3"/>
        <charset val="128"/>
      </rPr>
      <t>．に関する内容で記載すべき事項がある場合は，ご自由に記入お願いいたします）</t>
    </r>
    <rPh sb="0" eb="1">
      <t>タ</t>
    </rPh>
    <phoneticPr fontId="2"/>
  </si>
  <si>
    <t>メチル青</t>
    <rPh sb="3" eb="4">
      <t>アオ</t>
    </rPh>
    <phoneticPr fontId="2"/>
  </si>
  <si>
    <t>透徹時の分別なし（通常の透徹処理）</t>
    <rPh sb="0" eb="2">
      <t>トウテツ</t>
    </rPh>
    <rPh sb="2" eb="3">
      <t>ジ</t>
    </rPh>
    <rPh sb="4" eb="6">
      <t>ブンベツ</t>
    </rPh>
    <rPh sb="9" eb="11">
      <t>ツウジョウ</t>
    </rPh>
    <rPh sb="12" eb="14">
      <t>トウテツ</t>
    </rPh>
    <rPh sb="14" eb="16">
      <t>ショリ</t>
    </rPh>
    <phoneticPr fontId="2"/>
  </si>
  <si>
    <t>透徹時の分別あり（脱水・分別液からの薬液置換は1枚ずつ処理）</t>
    <rPh sb="0" eb="2">
      <t>トウテツ</t>
    </rPh>
    <rPh sb="2" eb="3">
      <t>ジ</t>
    </rPh>
    <rPh sb="4" eb="6">
      <t>ブンベツ</t>
    </rPh>
    <rPh sb="9" eb="11">
      <t>ダッスイ</t>
    </rPh>
    <rPh sb="12" eb="14">
      <t>ブンベツ</t>
    </rPh>
    <rPh sb="14" eb="15">
      <t>エキ</t>
    </rPh>
    <rPh sb="18" eb="20">
      <t>ヤクエキ</t>
    </rPh>
    <rPh sb="20" eb="22">
      <t>チカン</t>
    </rPh>
    <rPh sb="24" eb="25">
      <t>マイ</t>
    </rPh>
    <rPh sb="27" eb="29">
      <t>ショリ</t>
    </rPh>
    <phoneticPr fontId="2"/>
  </si>
  <si>
    <t>分別の有無</t>
    <rPh sb="0" eb="2">
      <t>ブンベツ</t>
    </rPh>
    <rPh sb="3" eb="5">
      <t>ウム</t>
    </rPh>
    <phoneticPr fontId="2"/>
  </si>
  <si>
    <t>ﾎﾟﾝｿｰ･ｷｼﾘｼﾞﾝ、酸ﾌｸｼﾝ混合液</t>
  </si>
  <si>
    <t>精製水等</t>
    <rPh sb="0" eb="2">
      <t>セイセイ</t>
    </rPh>
    <phoneticPr fontId="2"/>
  </si>
  <si>
    <t>★その他（備考に記載）</t>
    <phoneticPr fontId="2"/>
  </si>
  <si>
    <t>メチル青</t>
    <rPh sb="3" eb="4">
      <t>アオ</t>
    </rPh>
    <phoneticPr fontId="2"/>
  </si>
  <si>
    <t>★核染色</t>
    <rPh sb="1" eb="2">
      <t>カク</t>
    </rPh>
    <rPh sb="2" eb="4">
      <t>センショク</t>
    </rPh>
    <phoneticPr fontId="2"/>
  </si>
  <si>
    <t>分別前に軽く水洗</t>
    <rPh sb="0" eb="2">
      <t>ブンベツ</t>
    </rPh>
    <rPh sb="2" eb="3">
      <t>マエ</t>
    </rPh>
    <rPh sb="4" eb="5">
      <t>カル</t>
    </rPh>
    <rPh sb="6" eb="8">
      <t>スイセン</t>
    </rPh>
    <phoneticPr fontId="2"/>
  </si>
  <si>
    <t>★膠原線維の染色</t>
    <rPh sb="1" eb="3">
      <t>コウゲン</t>
    </rPh>
    <rPh sb="3" eb="5">
      <t>センイ</t>
    </rPh>
    <rPh sb="6" eb="8">
      <t>センショク</t>
    </rPh>
    <phoneticPr fontId="2"/>
  </si>
  <si>
    <t>★オレンジG染色</t>
    <rPh sb="6" eb="8">
      <t>センショク</t>
    </rPh>
    <phoneticPr fontId="2"/>
  </si>
  <si>
    <r>
      <rPr>
        <sz val="11"/>
        <color rgb="FFFF000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</rPr>
      <t>備　考</t>
    </r>
    <rPh sb="1" eb="2">
      <t>ビ</t>
    </rPh>
    <rPh sb="3" eb="4">
      <t>コウ</t>
    </rPh>
    <phoneticPr fontId="2"/>
  </si>
  <si>
    <r>
      <rPr>
        <sz val="12"/>
        <rFont val="ＭＳ Ｐゴシック"/>
        <family val="3"/>
        <charset val="128"/>
      </rPr>
      <t>　・</t>
    </r>
    <r>
      <rPr>
        <b/>
        <sz val="12"/>
        <color theme="9" tint="0.39997558519241921"/>
        <rFont val="Segoe UI Symbol"/>
        <family val="3"/>
      </rPr>
      <t>■</t>
    </r>
    <r>
      <rPr>
        <b/>
        <sz val="12"/>
        <rFont val="ＭＳ Ｐゴシック"/>
        <family val="3"/>
        <charset val="128"/>
      </rPr>
      <t>部分はドロップリストから選択し、その他を選択された方は</t>
    </r>
    <r>
      <rPr>
        <b/>
        <sz val="12"/>
        <color rgb="FFFFFF00"/>
        <rFont val="Segoe UI Symbol"/>
        <family val="3"/>
      </rPr>
      <t>■</t>
    </r>
    <r>
      <rPr>
        <b/>
        <sz val="12"/>
        <rFont val="ＭＳ Ｐゴシック"/>
        <family val="3"/>
        <charset val="128"/>
      </rPr>
      <t>備考欄（※）に詳細のご記入をお願いいたします。</t>
    </r>
    <rPh sb="38" eb="40">
      <t>ショウサイ</t>
    </rPh>
    <phoneticPr fontId="2"/>
  </si>
  <si>
    <t>★細胞質の染色</t>
    <rPh sb="1" eb="4">
      <t>サイボウシツ</t>
    </rPh>
    <rPh sb="5" eb="7">
      <t>センショク</t>
    </rPh>
    <phoneticPr fontId="2"/>
  </si>
  <si>
    <r>
      <rPr>
        <sz val="10"/>
        <rFont val="ＭＳ Ｐゴシック"/>
        <family val="3"/>
        <charset val="128"/>
      </rPr>
      <t>使用液</t>
    </r>
    <rPh sb="0" eb="3">
      <t>シヨウエキ</t>
    </rPh>
    <phoneticPr fontId="2"/>
  </si>
  <si>
    <r>
      <rPr>
        <sz val="10"/>
        <rFont val="ＭＳ Ｐゴシック"/>
        <family val="3"/>
        <charset val="128"/>
      </rPr>
      <t>備考</t>
    </r>
    <rPh sb="0" eb="2">
      <t>ビコウ</t>
    </rPh>
    <phoneticPr fontId="2"/>
  </si>
  <si>
    <t>核染色</t>
    <rPh sb="0" eb="1">
      <t>カク</t>
    </rPh>
    <rPh sb="1" eb="3">
      <t>センショク</t>
    </rPh>
    <phoneticPr fontId="2"/>
  </si>
  <si>
    <r>
      <rPr>
        <sz val="10"/>
        <rFont val="ＭＳ Ｐゴシック"/>
        <family val="3"/>
        <charset val="128"/>
      </rPr>
      <t>温度</t>
    </r>
    <rPh sb="0" eb="2">
      <t>オンド</t>
    </rPh>
    <phoneticPr fontId="2"/>
  </si>
  <si>
    <r>
      <rPr>
        <sz val="10"/>
        <rFont val="ＭＳ Ｐゴシック"/>
        <family val="3"/>
        <charset val="128"/>
      </rPr>
      <t>市販品</t>
    </r>
    <r>
      <rPr>
        <sz val="10"/>
        <rFont val="Times New Roman"/>
        <family val="1"/>
      </rPr>
      <t xml:space="preserve"> /</t>
    </r>
    <r>
      <rPr>
        <sz val="10"/>
        <rFont val="ＭＳ Ｐゴシック"/>
        <family val="3"/>
        <charset val="128"/>
      </rPr>
      <t>自家調製品</t>
    </r>
    <rPh sb="0" eb="3">
      <t>シハンヒン</t>
    </rPh>
    <rPh sb="5" eb="7">
      <t>ジカ</t>
    </rPh>
    <rPh sb="7" eb="9">
      <t>チョウセイ</t>
    </rPh>
    <rPh sb="9" eb="10">
      <t>ヒン</t>
    </rPh>
    <phoneticPr fontId="2"/>
  </si>
  <si>
    <r>
      <rPr>
        <sz val="10"/>
        <rFont val="ＭＳ Ｐゴシック"/>
        <family val="3"/>
        <charset val="128"/>
      </rPr>
      <t>市販品</t>
    </r>
    <rPh sb="0" eb="3">
      <t>シハンヒン</t>
    </rPh>
    <phoneticPr fontId="2"/>
  </si>
  <si>
    <r>
      <rPr>
        <sz val="10"/>
        <rFont val="ＭＳ Ｐゴシック"/>
        <family val="3"/>
        <charset val="128"/>
      </rPr>
      <t>製品名</t>
    </r>
    <rPh sb="0" eb="3">
      <t>セイヒンメイ</t>
    </rPh>
    <phoneticPr fontId="2"/>
  </si>
  <si>
    <r>
      <rPr>
        <sz val="10"/>
        <rFont val="ＭＳ Ｐゴシック"/>
        <family val="3"/>
        <charset val="128"/>
      </rPr>
      <t>自家調製品</t>
    </r>
    <rPh sb="0" eb="2">
      <t>ジカ</t>
    </rPh>
    <rPh sb="2" eb="4">
      <t>チョウセイ</t>
    </rPh>
    <rPh sb="4" eb="5">
      <t>ヒン</t>
    </rPh>
    <phoneticPr fontId="2"/>
  </si>
  <si>
    <r>
      <rPr>
        <sz val="10"/>
        <rFont val="ＭＳ Ｐゴシック"/>
        <family val="3"/>
        <charset val="128"/>
      </rPr>
      <t>試薬名</t>
    </r>
    <rPh sb="0" eb="2">
      <t>シヤク</t>
    </rPh>
    <rPh sb="2" eb="3">
      <t>メイ</t>
    </rPh>
    <phoneticPr fontId="2"/>
  </si>
  <si>
    <r>
      <rPr>
        <sz val="10"/>
        <rFont val="ＭＳ Ｐゴシック"/>
        <family val="3"/>
        <charset val="128"/>
      </rPr>
      <t>調製方法</t>
    </r>
    <rPh sb="0" eb="2">
      <t>チョウセイ</t>
    </rPh>
    <rPh sb="2" eb="4">
      <t>ホウホウ</t>
    </rPh>
    <phoneticPr fontId="2"/>
  </si>
  <si>
    <r>
      <rPr>
        <sz val="10"/>
        <rFont val="ＭＳ Ｐゴシック"/>
        <family val="3"/>
        <charset val="128"/>
      </rPr>
      <t>他</t>
    </r>
    <rPh sb="0" eb="1">
      <t>タ</t>
    </rPh>
    <phoneticPr fontId="2"/>
  </si>
  <si>
    <r>
      <rPr>
        <sz val="10"/>
        <rFont val="ＭＳ Ｐゴシック"/>
        <family val="3"/>
        <charset val="128"/>
      </rPr>
      <t>自家調製品</t>
    </r>
    <phoneticPr fontId="2"/>
  </si>
  <si>
    <r>
      <rPr>
        <sz val="10"/>
        <rFont val="ＭＳ Ｐゴシック"/>
        <family val="3"/>
        <charset val="128"/>
      </rPr>
      <t>第</t>
    </r>
    <r>
      <rPr>
        <sz val="10"/>
        <rFont val="Times New Roman"/>
        <family val="3"/>
      </rPr>
      <t>2</t>
    </r>
    <r>
      <rPr>
        <sz val="10"/>
        <rFont val="ＭＳ Ｐ明朝"/>
        <family val="3"/>
        <charset val="128"/>
      </rPr>
      <t>媒染</t>
    </r>
    <rPh sb="0" eb="1">
      <t>ダイ</t>
    </rPh>
    <rPh sb="2" eb="4">
      <t>バイセン</t>
    </rPh>
    <phoneticPr fontId="2"/>
  </si>
  <si>
    <t>オレンジG染色</t>
    <rPh sb="5" eb="7">
      <t>センショク</t>
    </rPh>
    <phoneticPr fontId="2"/>
  </si>
  <si>
    <r>
      <rPr>
        <sz val="10"/>
        <rFont val="ＭＳ Ｐゴシック"/>
        <family val="3"/>
        <charset val="128"/>
      </rPr>
      <t>回数</t>
    </r>
    <rPh sb="0" eb="2">
      <t>カイスウ</t>
    </rPh>
    <phoneticPr fontId="2"/>
  </si>
  <si>
    <r>
      <rPr>
        <sz val="10"/>
        <rFont val="ＭＳ Ｐゴシック"/>
        <family val="3"/>
        <charset val="128"/>
      </rPr>
      <t>実施の有無</t>
    </r>
    <rPh sb="0" eb="2">
      <t>ジッシ</t>
    </rPh>
    <rPh sb="3" eb="5">
      <t>ウム</t>
    </rPh>
    <phoneticPr fontId="2"/>
  </si>
  <si>
    <t>細胞質染色</t>
    <rPh sb="0" eb="3">
      <t>サイボウシツ</t>
    </rPh>
    <rPh sb="3" eb="5">
      <t>センショク</t>
    </rPh>
    <phoneticPr fontId="2"/>
  </si>
  <si>
    <r>
      <rPr>
        <sz val="10"/>
        <rFont val="ＭＳ Ｐゴシック"/>
        <family val="3"/>
        <charset val="128"/>
      </rPr>
      <t>時間</t>
    </r>
    <rPh sb="0" eb="2">
      <t>ジカン</t>
    </rPh>
    <phoneticPr fontId="2"/>
  </si>
  <si>
    <t>膠原線維染色</t>
    <rPh sb="0" eb="4">
      <t>コウゲンセンイ</t>
    </rPh>
    <rPh sb="4" eb="6">
      <t>センショク</t>
    </rPh>
    <phoneticPr fontId="2"/>
  </si>
  <si>
    <t>調製方法</t>
    <rPh sb="0" eb="2">
      <t>チョウセイ</t>
    </rPh>
    <rPh sb="2" eb="4">
      <t>ホウホウ</t>
    </rPh>
    <phoneticPr fontId="2"/>
  </si>
  <si>
    <r>
      <rPr>
        <sz val="12"/>
        <color theme="1"/>
        <rFont val="ＭＳ Ｐゴシック"/>
        <family val="3"/>
        <charset val="128"/>
      </rPr>
      <t>　・</t>
    </r>
    <r>
      <rPr>
        <sz val="12"/>
        <color theme="3" tint="0.79998168889431442"/>
        <rFont val="Segoe UI Symbol"/>
        <family val="3"/>
      </rPr>
      <t>■</t>
    </r>
    <r>
      <rPr>
        <sz val="12"/>
        <color theme="1"/>
        <rFont val="ＭＳ Ｐゴシック"/>
        <family val="3"/>
        <charset val="128"/>
      </rPr>
      <t>部分はご記入お願いいたします。なお、</t>
    </r>
    <r>
      <rPr>
        <b/>
        <sz val="12"/>
        <color theme="1"/>
        <rFont val="游ゴシック"/>
        <family val="3"/>
        <charset val="128"/>
      </rPr>
      <t>精製水の試薬情報は不要です。</t>
    </r>
    <rPh sb="10" eb="11">
      <t>ネガ</t>
    </rPh>
    <rPh sb="21" eb="24">
      <t>セイセイスイ</t>
    </rPh>
    <rPh sb="25" eb="27">
      <t>シヤク</t>
    </rPh>
    <rPh sb="27" eb="29">
      <t>ジョウホウ</t>
    </rPh>
    <rPh sb="30" eb="32">
      <t>フヨウ</t>
    </rPh>
    <phoneticPr fontId="2"/>
  </si>
  <si>
    <t>10分以上</t>
    <rPh sb="2" eb="5">
      <t>フンイジョウ</t>
    </rPh>
    <phoneticPr fontId="2"/>
  </si>
  <si>
    <t>実施なし</t>
    <rPh sb="0" eb="2">
      <t>ジッシ</t>
    </rPh>
    <phoneticPr fontId="2"/>
  </si>
  <si>
    <t>5～10分未満</t>
    <rPh sb="4" eb="5">
      <t>フン</t>
    </rPh>
    <rPh sb="5" eb="7">
      <t>ミマン</t>
    </rPh>
    <phoneticPr fontId="2"/>
  </si>
  <si>
    <t>5～10分未満</t>
    <rPh sb="5" eb="7">
      <t>ミマン</t>
    </rPh>
    <phoneticPr fontId="2"/>
  </si>
  <si>
    <t>他（4．に関する内容で記載すべき事項がある場合は，ご自由に記入お願いいたします）</t>
    <rPh sb="0" eb="1">
      <t>タ</t>
    </rPh>
    <rPh sb="29" eb="31">
      <t>キニュウ</t>
    </rPh>
    <rPh sb="32" eb="33">
      <t>ネガ</t>
    </rPh>
    <phoneticPr fontId="2"/>
  </si>
  <si>
    <t>他（5．に関する内容で記載すべき事項がある場合は，ご自由に記入お願いいたします）</t>
    <rPh sb="0" eb="1">
      <t>タ</t>
    </rPh>
    <phoneticPr fontId="2"/>
  </si>
  <si>
    <t>洗浄，色出し</t>
    <rPh sb="0" eb="2">
      <t>センジョウ</t>
    </rPh>
    <rPh sb="3" eb="4">
      <t>イロ</t>
    </rPh>
    <rPh sb="4" eb="5">
      <t>ダ</t>
    </rPh>
    <phoneticPr fontId="2"/>
  </si>
  <si>
    <t>染色方法（★；必須ステップで評価対象）</t>
    <rPh sb="0" eb="2">
      <t>センショク</t>
    </rPh>
    <rPh sb="2" eb="4">
      <t>ホウホウ</t>
    </rPh>
    <rPh sb="7" eb="9">
      <t>ヒッス</t>
    </rPh>
    <rPh sb="14" eb="16">
      <t>ヒョウカ</t>
    </rPh>
    <rPh sb="16" eb="18">
      <t>タイショウ</t>
    </rPh>
    <phoneticPr fontId="2"/>
  </si>
  <si>
    <r>
      <t>　・標準的な方法を以下に記載しております。（</t>
    </r>
    <r>
      <rPr>
        <u/>
        <sz val="12"/>
        <rFont val="ＭＳ Ｐゴシック"/>
        <family val="3"/>
        <charset val="128"/>
      </rPr>
      <t>評価ステップ：「核染色」「オレンジG染色」「細胞質の染色」「膠原線維の染色」</t>
    </r>
    <r>
      <rPr>
        <sz val="12"/>
        <rFont val="ＭＳ Ｐゴシック"/>
        <family val="3"/>
        <charset val="128"/>
      </rPr>
      <t>）</t>
    </r>
    <rPh sb="2" eb="5">
      <t>ヒョウジュンテキ</t>
    </rPh>
    <rPh sb="6" eb="8">
      <t>ホウホウ</t>
    </rPh>
    <rPh sb="9" eb="11">
      <t>イカ</t>
    </rPh>
    <rPh sb="12" eb="14">
      <t>キサイ</t>
    </rPh>
    <rPh sb="22" eb="24">
      <t>ヒョウカ</t>
    </rPh>
    <rPh sb="54" eb="56">
      <t>センイ</t>
    </rPh>
    <phoneticPr fontId="2"/>
  </si>
  <si>
    <r>
      <rPr>
        <b/>
        <sz val="11"/>
        <color theme="1"/>
        <rFont val="ＭＳ Ｐゴシック"/>
        <family val="3"/>
        <charset val="128"/>
      </rPr>
      <t>①標本の郵送先</t>
    </r>
    <r>
      <rPr>
        <sz val="11"/>
        <color theme="1"/>
        <rFont val="Century"/>
        <family val="1"/>
      </rPr>
      <t xml:space="preserve">
</t>
    </r>
    <r>
      <rPr>
        <sz val="11"/>
        <color theme="1"/>
        <rFont val="ＭＳ Ｐゴシック"/>
        <family val="3"/>
        <charset val="128"/>
      </rPr>
      <t>　染色標本を下記の郵送先までご送付ください。
　染色頂いた標本（</t>
    </r>
    <r>
      <rPr>
        <sz val="11"/>
        <color theme="1"/>
        <rFont val="Century"/>
        <family val="3"/>
      </rPr>
      <t>1</t>
    </r>
    <r>
      <rPr>
        <sz val="11"/>
        <color theme="1"/>
        <rFont val="ＭＳ Ｐゴシック"/>
        <family val="3"/>
        <charset val="128"/>
      </rPr>
      <t>枚）には、施設番号が記載されていることを確認してください。
　記載がない場合は、マジック等でしっかり記載してください。</t>
    </r>
    <r>
      <rPr>
        <sz val="11"/>
        <color theme="1"/>
        <rFont val="Century"/>
        <family val="3"/>
      </rPr>
      <t xml:space="preserve">
 </t>
    </r>
    <r>
      <rPr>
        <sz val="11"/>
        <color theme="1"/>
        <rFont val="ＭＳ Ｐゴシック"/>
        <family val="3"/>
        <charset val="128"/>
      </rPr>
      <t>　</t>
    </r>
    <r>
      <rPr>
        <sz val="11"/>
        <color rgb="FFFF0000"/>
        <rFont val="ＭＳ Ｐゴシック"/>
        <family val="3"/>
        <charset val="128"/>
      </rPr>
      <t>注意：複数枚送付頂くことは、ご遠慮ください。自社標本の送付もご遠慮ください。
　　　　　また、標本に施設名等の施設番号以外の記入は不要です。</t>
    </r>
    <r>
      <rPr>
        <sz val="11"/>
        <color theme="1"/>
        <rFont val="ＭＳ Ｐゴシック"/>
        <family val="3"/>
        <charset val="128"/>
      </rPr>
      <t xml:space="preserve">
　　　</t>
    </r>
    <r>
      <rPr>
        <b/>
        <sz val="11"/>
        <color theme="1"/>
        <rFont val="ＭＳ Ｐゴシック"/>
        <family val="3"/>
        <charset val="128"/>
      </rPr>
      <t>〒</t>
    </r>
    <r>
      <rPr>
        <b/>
        <sz val="11"/>
        <color theme="1"/>
        <rFont val="Century"/>
        <family val="1"/>
      </rPr>
      <t>113-0033</t>
    </r>
    <r>
      <rPr>
        <b/>
        <sz val="11"/>
        <color theme="1"/>
        <rFont val="ＭＳ Ｐゴシック"/>
        <family val="3"/>
        <charset val="128"/>
      </rPr>
      <t>　東京都文京区本郷</t>
    </r>
    <r>
      <rPr>
        <b/>
        <sz val="11"/>
        <color theme="1"/>
        <rFont val="Century"/>
        <family val="1"/>
      </rPr>
      <t xml:space="preserve">2-17-13 </t>
    </r>
    <r>
      <rPr>
        <b/>
        <sz val="11"/>
        <color theme="1"/>
        <rFont val="ＭＳ Ｐゴシック"/>
        <family val="3"/>
        <charset val="128"/>
      </rPr>
      <t>広和レジデンス</t>
    </r>
    <r>
      <rPr>
        <b/>
        <sz val="11"/>
        <color theme="1"/>
        <rFont val="Century"/>
        <family val="1"/>
      </rPr>
      <t>2</t>
    </r>
    <r>
      <rPr>
        <b/>
        <sz val="11"/>
        <color theme="1"/>
        <rFont val="ＭＳ Ｐ明朝"/>
        <family val="1"/>
        <charset val="128"/>
      </rPr>
      <t>階</t>
    </r>
    <r>
      <rPr>
        <b/>
        <sz val="11"/>
        <color theme="1"/>
        <rFont val="Century"/>
        <family val="1"/>
      </rPr>
      <t xml:space="preserve">
</t>
    </r>
    <r>
      <rPr>
        <b/>
        <sz val="11"/>
        <color theme="1"/>
        <rFont val="ＭＳ Ｐゴシック"/>
        <family val="3"/>
        <charset val="128"/>
      </rPr>
      <t>　　　　　　㈲エム・シー・ミューズ　実験病理組織技術研究会事務局　宛
　　　　　　　　</t>
    </r>
    <r>
      <rPr>
        <b/>
        <sz val="11"/>
        <color theme="1"/>
        <rFont val="Century"/>
        <family val="1"/>
      </rPr>
      <t>TEL</t>
    </r>
    <r>
      <rPr>
        <b/>
        <sz val="11"/>
        <color theme="1"/>
        <rFont val="ＭＳ Ｐゴシック"/>
        <family val="3"/>
        <charset val="128"/>
      </rPr>
      <t>：</t>
    </r>
    <r>
      <rPr>
        <b/>
        <sz val="11"/>
        <color theme="1"/>
        <rFont val="Century"/>
        <family val="1"/>
      </rPr>
      <t>03-3812-0383</t>
    </r>
    <r>
      <rPr>
        <b/>
        <sz val="11"/>
        <color theme="1"/>
        <rFont val="ＭＳ Ｐゴシック"/>
        <family val="3"/>
        <charset val="128"/>
      </rPr>
      <t>　　</t>
    </r>
    <r>
      <rPr>
        <b/>
        <sz val="11"/>
        <color theme="1"/>
        <rFont val="Century"/>
        <family val="1"/>
      </rPr>
      <t>FAX</t>
    </r>
    <r>
      <rPr>
        <b/>
        <sz val="11"/>
        <color theme="1"/>
        <rFont val="ＭＳ Ｐゴシック"/>
        <family val="3"/>
        <charset val="128"/>
      </rPr>
      <t>：</t>
    </r>
    <r>
      <rPr>
        <b/>
        <sz val="11"/>
        <color theme="1"/>
        <rFont val="Century"/>
        <family val="1"/>
      </rPr>
      <t>03-3812-0376</t>
    </r>
    <rPh sb="1" eb="3">
      <t>ヒョウホン</t>
    </rPh>
    <rPh sb="4" eb="6">
      <t>ユウソウ</t>
    </rPh>
    <rPh sb="6" eb="7">
      <t>サキ</t>
    </rPh>
    <rPh sb="50" eb="52">
      <t>キサイ</t>
    </rPh>
    <rPh sb="71" eb="73">
      <t>キサイ</t>
    </rPh>
    <rPh sb="76" eb="78">
      <t>バアイ</t>
    </rPh>
    <rPh sb="84" eb="85">
      <t>トウ</t>
    </rPh>
    <rPh sb="90" eb="92">
      <t>キサイ</t>
    </rPh>
    <rPh sb="129" eb="131">
      <t>ソウフ</t>
    </rPh>
    <rPh sb="133" eb="135">
      <t>エンリョ</t>
    </rPh>
    <rPh sb="157" eb="161">
      <t>シセツバンゴウ</t>
    </rPh>
    <rPh sb="161" eb="163">
      <t>イガイ</t>
    </rPh>
    <rPh sb="212" eb="213">
      <t>カイ</t>
    </rPh>
    <phoneticPr fontId="2"/>
  </si>
  <si>
    <t>他のステップと同時に染色する場合は、備考欄にその旨記載いただき、該当工程の欄に詳細を記載ください</t>
    <phoneticPr fontId="2"/>
  </si>
  <si>
    <r>
      <t xml:space="preserve">動物 ： カニクイザル　雄　4歳
組織 ： 腎臓
固定 ： 10％中性緩衝ホルマリン、自家調製
固定期間 ： 7日間
包埋 ： 密閉式自動固定包埋装置（VIP：サクラファインテックジャパン株式会社）にて
　　　　 午前中～翌朝の一般的工程にてパラフィン浸透、包埋
パラフィン ： Paraffin （m.p.58～60℃、FUJIFILM Wako）とPathoprep®546 （m.p.54～56℃、FUJIFILM Wako）
　　　　　　　　を7：3で混合
</t>
    </r>
    <r>
      <rPr>
        <sz val="11"/>
        <rFont val="ＭＳ Ｐゴシック"/>
        <family val="3"/>
        <charset val="128"/>
        <scheme val="minor"/>
      </rPr>
      <t xml:space="preserve">               薄切時、ティシュー・テック パラフィンワックスⅡ60（サクラファインテックジャパン株式会社）
　　　　　　　にて再包埋を実施
薄切： 全自動連続薄切装置「ティッシューテック®スマートセクション」
          （サクラファインテックジャパン株式会社）にて薄切（2µm設定）、貼付け、伸展
伸展： 伸展温度40℃、伸展時間20秒
乾燥： 40℃、1～2時間以上（乾燥後は室温保管）
スライド： MAS-GP typeA（松浪硝子工業株式会社）</t>
    </r>
    <rPh sb="235" eb="237">
      <t>ハクセツ</t>
    </rPh>
    <rPh sb="237" eb="238">
      <t>ジ</t>
    </rPh>
    <rPh sb="277" eb="279">
      <t>カブシキ</t>
    </rPh>
    <rPh sb="279" eb="281">
      <t>カイシャ</t>
    </rPh>
    <rPh sb="292" eb="295">
      <t>サイホウマイ</t>
    </rPh>
    <rPh sb="296" eb="298">
      <t>ジッシ</t>
    </rPh>
    <rPh sb="387" eb="389">
      <t>セッテイ</t>
    </rPh>
    <rPh sb="399" eb="401">
      <t>シンテン</t>
    </rPh>
    <rPh sb="417" eb="418">
      <t>フン</t>
    </rPh>
    <rPh sb="419" eb="421">
      <t>カンソウ</t>
    </rPh>
    <rPh sb="428" eb="430">
      <t>イジョウ</t>
    </rPh>
    <rPh sb="431" eb="433">
      <t>ジカン</t>
    </rPh>
    <rPh sb="435" eb="438">
      <t>カンソウゴ</t>
    </rPh>
    <rPh sb="439" eb="441">
      <t>シツオン</t>
    </rPh>
    <rPh sb="441" eb="443">
      <t>ホカン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</si>
</sst>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theme="7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Century"/>
      <family val="1"/>
    </font>
    <font>
      <sz val="11"/>
      <color theme="1"/>
      <name val="Century"/>
      <family val="1"/>
    </font>
    <font>
      <b/>
      <sz val="14"/>
      <color theme="1"/>
      <name val="Century"/>
      <family val="1"/>
    </font>
    <font>
      <sz val="12"/>
      <color theme="1"/>
      <name val="Century"/>
      <family val="1"/>
    </font>
    <font>
      <b/>
      <sz val="11"/>
      <color theme="1"/>
      <name val="Century"/>
      <family val="1"/>
    </font>
    <font>
      <b/>
      <u/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Century"/>
      <family val="1"/>
    </font>
    <font>
      <sz val="11"/>
      <color theme="1"/>
      <name val="Century"/>
      <family val="3"/>
      <charset val="128"/>
    </font>
    <font>
      <b/>
      <sz val="16"/>
      <color theme="1"/>
      <name val="Century"/>
      <family val="3"/>
      <charset val="128"/>
    </font>
    <font>
      <sz val="11"/>
      <color theme="1"/>
      <name val="Century"/>
      <family val="3"/>
    </font>
    <font>
      <b/>
      <sz val="11"/>
      <color rgb="FF0000FF"/>
      <name val="Century"/>
      <family val="1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ＭＳ Ｐゴシック"/>
      <family val="3"/>
      <charset val="128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20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4"/>
      <color theme="1"/>
      <name val="Times New Roman"/>
      <family val="1"/>
    </font>
    <font>
      <sz val="8"/>
      <color theme="1"/>
      <name val="ＭＳ Ｐゴシック"/>
      <family val="3"/>
      <charset val="128"/>
    </font>
    <font>
      <sz val="10"/>
      <name val="Times New Roman"/>
      <family val="1"/>
    </font>
    <font>
      <u/>
      <sz val="10"/>
      <color theme="1"/>
      <name val="Times New Roman"/>
      <family val="1"/>
    </font>
    <font>
      <b/>
      <sz val="11"/>
      <color rgb="FF00FF00"/>
      <name val="ＭＳ Ｐゴシック"/>
      <family val="3"/>
      <charset val="128"/>
    </font>
    <font>
      <b/>
      <sz val="11"/>
      <color theme="1"/>
      <name val="Century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Times New Roman"/>
      <family val="1"/>
    </font>
    <font>
      <sz val="12"/>
      <color theme="1"/>
      <name val="ＭＳ Ｐゴシック"/>
      <family val="3"/>
      <charset val="128"/>
    </font>
    <font>
      <b/>
      <sz val="12"/>
      <color theme="1"/>
      <name val="Times New Roman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Times New Roman"/>
      <family val="3"/>
      <charset val="128"/>
    </font>
    <font>
      <b/>
      <sz val="11"/>
      <color theme="1"/>
      <name val="Times New Roman"/>
      <family val="3"/>
      <charset val="128"/>
    </font>
    <font>
      <sz val="12"/>
      <color theme="1"/>
      <name val="Times New Roman"/>
      <family val="3"/>
      <charset val="128"/>
    </font>
    <font>
      <sz val="12"/>
      <color theme="3" tint="0.79998168889431442"/>
      <name val="Segoe UI Symbol"/>
      <family val="3"/>
    </font>
    <font>
      <b/>
      <sz val="12"/>
      <color theme="9" tint="0.59999389629810485"/>
      <name val="Times New Roman"/>
      <family val="3"/>
      <charset val="128"/>
    </font>
    <font>
      <sz val="12"/>
      <name val="ＭＳ Ｐゴシック"/>
      <family val="3"/>
      <charset val="128"/>
    </font>
    <font>
      <b/>
      <sz val="12"/>
      <color theme="9" tint="0.39997558519241921"/>
      <name val="Segoe UI Symbol"/>
      <family val="3"/>
    </font>
    <font>
      <b/>
      <sz val="12"/>
      <name val="ＭＳ Ｐゴシック"/>
      <family val="3"/>
      <charset val="128"/>
    </font>
    <font>
      <sz val="12"/>
      <name val="Times New Roman"/>
      <family val="1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26"/>
      <color rgb="FFFF0000"/>
      <name val="ＭＳ Ｐゴシック"/>
      <family val="3"/>
      <charset val="128"/>
      <scheme val="minor"/>
    </font>
    <font>
      <sz val="26"/>
      <color rgb="FFFF0000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</font>
    <font>
      <b/>
      <sz val="22"/>
      <color theme="1"/>
      <name val="Times New Roman"/>
      <family val="1"/>
    </font>
    <font>
      <sz val="11"/>
      <color theme="1"/>
      <name val="Times New Roman"/>
      <family val="3"/>
    </font>
    <font>
      <sz val="11"/>
      <color theme="1"/>
      <name val="Times New Roman"/>
      <family val="1"/>
      <charset val="128"/>
    </font>
    <font>
      <b/>
      <sz val="11"/>
      <color theme="1"/>
      <name val="Times New Roman"/>
      <family val="3"/>
    </font>
    <font>
      <b/>
      <u/>
      <sz val="14"/>
      <color theme="1"/>
      <name val="Times New Roman"/>
      <family val="3"/>
      <charset val="128"/>
    </font>
    <font>
      <u/>
      <sz val="11"/>
      <color theme="10"/>
      <name val="Times New Roman"/>
      <family val="1"/>
    </font>
    <font>
      <u/>
      <sz val="10"/>
      <color theme="1"/>
      <name val="ＭＳ Ｐゴシック"/>
      <family val="1"/>
      <charset val="128"/>
    </font>
    <font>
      <u/>
      <sz val="10"/>
      <color theme="1"/>
      <name val="Times New Roman"/>
      <family val="3"/>
      <charset val="128"/>
    </font>
    <font>
      <sz val="11"/>
      <color rgb="FFFF0000"/>
      <name val="ＭＳ Ｐ明朝"/>
      <family val="1"/>
      <charset val="128"/>
    </font>
    <font>
      <b/>
      <sz val="11"/>
      <name val="Segoe UI Symbol"/>
      <family val="3"/>
    </font>
    <font>
      <sz val="11"/>
      <color rgb="FFFF0000"/>
      <name val="游ゴシック"/>
      <family val="3"/>
      <charset val="128"/>
    </font>
    <font>
      <u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rgb="FFFFFF00"/>
      <name val="Segoe UI Symbol"/>
      <family val="3"/>
    </font>
    <font>
      <sz val="11"/>
      <color rgb="FF00B050"/>
      <name val="ＭＳ Ｐ明朝"/>
      <family val="1"/>
      <charset val="128"/>
    </font>
    <font>
      <sz val="11"/>
      <color rgb="FF00B050"/>
      <name val="Times New Roman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Times New Roman"/>
      <family val="3"/>
      <charset val="128"/>
    </font>
    <font>
      <sz val="10"/>
      <name val="Times New Roman"/>
      <family val="3"/>
    </font>
    <font>
      <sz val="10"/>
      <name val="ＭＳ Ｐ明朝"/>
      <family val="3"/>
      <charset val="128"/>
    </font>
    <font>
      <sz val="9"/>
      <name val="ＭＳ Ｐ明朝"/>
      <family val="3"/>
      <charset val="128"/>
    </font>
    <font>
      <sz val="9"/>
      <name val="Times New Roman"/>
      <family val="1"/>
    </font>
    <font>
      <u/>
      <sz val="10"/>
      <name val="Times New Roman"/>
      <family val="1"/>
    </font>
    <font>
      <b/>
      <sz val="12"/>
      <color theme="1"/>
      <name val="游ゴシック"/>
      <family val="3"/>
      <charset val="128"/>
    </font>
    <font>
      <sz val="11"/>
      <name val="ＭＳ Ｐゴシック"/>
      <family val="3"/>
      <charset val="128"/>
      <scheme val="minor"/>
    </font>
    <font>
      <sz val="10.5"/>
      <color theme="1"/>
      <name val="游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44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6" fillId="3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9" fillId="0" borderId="44" xfId="1" applyNumberFormat="1" applyFont="1" applyFill="1" applyBorder="1" applyAlignment="1">
      <alignment horizontal="left" vertical="center"/>
    </xf>
    <xf numFmtId="0" fontId="38" fillId="0" borderId="44" xfId="1" applyNumberFormat="1" applyFont="1" applyFill="1" applyBorder="1" applyAlignment="1">
      <alignment horizontal="center" vertical="center"/>
    </xf>
    <xf numFmtId="0" fontId="36" fillId="2" borderId="44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43" fillId="0" borderId="21" xfId="0" applyFont="1" applyBorder="1" applyAlignment="1">
      <alignment horizontal="left" vertical="center"/>
    </xf>
    <xf numFmtId="0" fontId="43" fillId="0" borderId="37" xfId="0" applyFont="1" applyBorder="1" applyAlignment="1">
      <alignment horizontal="left" vertical="center"/>
    </xf>
    <xf numFmtId="0" fontId="43" fillId="0" borderId="37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44" fillId="0" borderId="33" xfId="0" applyFont="1" applyBorder="1" applyAlignment="1">
      <alignment horizontal="left" vertical="center" wrapText="1"/>
    </xf>
    <xf numFmtId="0" fontId="36" fillId="0" borderId="37" xfId="0" applyFont="1" applyBorder="1" applyAlignment="1">
      <alignment horizontal="left" vertical="center"/>
    </xf>
    <xf numFmtId="0" fontId="36" fillId="0" borderId="37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6" fillId="0" borderId="79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textRotation="255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0" fillId="3" borderId="0" xfId="0" applyFill="1">
      <alignment vertical="center"/>
    </xf>
    <xf numFmtId="0" fontId="36" fillId="11" borderId="70" xfId="0" applyFont="1" applyFill="1" applyBorder="1" applyAlignment="1">
      <alignment horizontal="left" vertical="center" wrapText="1"/>
    </xf>
    <xf numFmtId="0" fontId="36" fillId="11" borderId="68" xfId="0" applyFont="1" applyFill="1" applyBorder="1" applyAlignment="1">
      <alignment horizontal="left" vertical="center" wrapText="1"/>
    </xf>
    <xf numFmtId="0" fontId="36" fillId="11" borderId="82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43" fillId="0" borderId="37" xfId="0" applyFont="1" applyBorder="1">
      <alignment vertical="center"/>
    </xf>
    <xf numFmtId="0" fontId="43" fillId="0" borderId="23" xfId="0" applyFont="1" applyBorder="1">
      <alignment vertical="center"/>
    </xf>
    <xf numFmtId="0" fontId="43" fillId="0" borderId="0" xfId="0" applyFont="1">
      <alignment vertical="center"/>
    </xf>
    <xf numFmtId="0" fontId="36" fillId="0" borderId="33" xfId="0" applyFont="1" applyBorder="1">
      <alignment vertical="center"/>
    </xf>
    <xf numFmtId="0" fontId="36" fillId="0" borderId="37" xfId="0" applyFont="1" applyBorder="1">
      <alignment vertical="center"/>
    </xf>
    <xf numFmtId="0" fontId="49" fillId="0" borderId="0" xfId="0" applyFont="1">
      <alignment vertical="center"/>
    </xf>
    <xf numFmtId="0" fontId="56" fillId="0" borderId="0" xfId="0" applyFont="1" applyAlignment="1">
      <alignment horizontal="left" vertical="center"/>
    </xf>
    <xf numFmtId="0" fontId="56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2" fillId="0" borderId="22" xfId="0" applyFont="1" applyBorder="1" applyAlignment="1">
      <alignment horizontal="left" vertical="center"/>
    </xf>
    <xf numFmtId="0" fontId="64" fillId="0" borderId="22" xfId="0" applyFont="1" applyBorder="1">
      <alignment vertical="center"/>
    </xf>
    <xf numFmtId="0" fontId="68" fillId="0" borderId="22" xfId="0" applyFont="1" applyBorder="1" applyAlignment="1">
      <alignment horizontal="left" vertical="center"/>
    </xf>
    <xf numFmtId="0" fontId="72" fillId="0" borderId="0" xfId="0" applyFont="1" applyAlignment="1">
      <alignment horizontal="center" vertical="center"/>
    </xf>
    <xf numFmtId="0" fontId="72" fillId="0" borderId="39" xfId="0" applyFont="1" applyBorder="1" applyAlignment="1">
      <alignment horizontal="center" vertical="center"/>
    </xf>
    <xf numFmtId="0" fontId="73" fillId="3" borderId="0" xfId="0" applyFont="1" applyFill="1">
      <alignment vertical="center"/>
    </xf>
    <xf numFmtId="0" fontId="74" fillId="3" borderId="0" xfId="0" applyFont="1" applyFill="1">
      <alignment vertical="center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8" fillId="0" borderId="25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35" fillId="0" borderId="7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48" fillId="11" borderId="73" xfId="0" applyFont="1" applyFill="1" applyBorder="1" applyAlignment="1">
      <alignment horizontal="left" vertical="center" wrapText="1"/>
    </xf>
    <xf numFmtId="0" fontId="11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/>
    </xf>
    <xf numFmtId="0" fontId="78" fillId="11" borderId="73" xfId="0" applyFont="1" applyFill="1" applyBorder="1" applyAlignment="1">
      <alignment horizontal="left" vertical="center" wrapText="1"/>
    </xf>
    <xf numFmtId="0" fontId="38" fillId="0" borderId="8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61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6" fillId="11" borderId="80" xfId="0" applyFont="1" applyFill="1" applyBorder="1" applyAlignment="1">
      <alignment horizontal="left" vertical="center" wrapText="1"/>
    </xf>
    <xf numFmtId="0" fontId="36" fillId="11" borderId="73" xfId="0" applyFont="1" applyFill="1" applyBorder="1" applyAlignment="1">
      <alignment horizontal="left" vertical="center" wrapText="1"/>
    </xf>
    <xf numFmtId="0" fontId="46" fillId="0" borderId="9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80" fillId="0" borderId="0" xfId="0" applyFont="1" applyAlignment="1">
      <alignment horizontal="left" vertical="center"/>
    </xf>
    <xf numFmtId="0" fontId="69" fillId="0" borderId="22" xfId="0" applyFont="1" applyBorder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47" fillId="0" borderId="72" xfId="0" applyFont="1" applyFill="1" applyBorder="1">
      <alignment vertical="center"/>
    </xf>
    <xf numFmtId="0" fontId="51" fillId="0" borderId="9" xfId="0" applyFont="1" applyFill="1" applyBorder="1" applyAlignment="1">
      <alignment horizontal="left" vertical="center" wrapText="1"/>
    </xf>
    <xf numFmtId="0" fontId="47" fillId="0" borderId="69" xfId="0" applyFont="1" applyFill="1" applyBorder="1" applyAlignment="1">
      <alignment horizontal="center" vertical="center"/>
    </xf>
    <xf numFmtId="0" fontId="47" fillId="0" borderId="72" xfId="0" applyFont="1" applyFill="1" applyBorder="1" applyAlignment="1">
      <alignment horizontal="center" vertical="center"/>
    </xf>
    <xf numFmtId="0" fontId="51" fillId="0" borderId="69" xfId="0" applyFont="1" applyFill="1" applyBorder="1" applyAlignment="1">
      <alignment horizontal="center" vertical="center"/>
    </xf>
    <xf numFmtId="0" fontId="51" fillId="0" borderId="72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left" vertical="center" wrapText="1"/>
    </xf>
    <xf numFmtId="0" fontId="74" fillId="0" borderId="0" xfId="0" applyFont="1" applyFill="1">
      <alignment vertical="center"/>
    </xf>
    <xf numFmtId="0" fontId="47" fillId="0" borderId="47" xfId="0" applyFont="1" applyFill="1" applyBorder="1" applyAlignment="1">
      <alignment horizontal="left" vertical="center"/>
    </xf>
    <xf numFmtId="0" fontId="47" fillId="0" borderId="71" xfId="0" applyFont="1" applyFill="1" applyBorder="1" applyAlignment="1">
      <alignment horizontal="center" vertical="center"/>
    </xf>
    <xf numFmtId="0" fontId="50" fillId="0" borderId="46" xfId="0" applyFont="1" applyFill="1" applyBorder="1" applyAlignment="1">
      <alignment vertical="center" wrapText="1"/>
    </xf>
    <xf numFmtId="0" fontId="47" fillId="0" borderId="72" xfId="0" applyFont="1" applyFill="1" applyBorder="1" applyAlignment="1">
      <alignment horizontal="center" vertical="center"/>
    </xf>
    <xf numFmtId="0" fontId="47" fillId="0" borderId="79" xfId="0" applyFont="1" applyFill="1" applyBorder="1" applyAlignment="1">
      <alignment horizontal="center" vertical="center"/>
    </xf>
    <xf numFmtId="0" fontId="51" fillId="0" borderId="79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7" fillId="0" borderId="0" xfId="0" applyFont="1" applyFill="1">
      <alignment vertical="center"/>
    </xf>
    <xf numFmtId="0" fontId="47" fillId="0" borderId="0" xfId="0" applyFont="1" applyFill="1" applyAlignment="1">
      <alignment horizontal="left" vertical="top"/>
    </xf>
    <xf numFmtId="0" fontId="47" fillId="0" borderId="0" xfId="0" applyFont="1" applyFill="1" applyAlignment="1">
      <alignment horizontal="center" vertical="top"/>
    </xf>
    <xf numFmtId="0" fontId="1" fillId="12" borderId="0" xfId="0" applyFont="1" applyFill="1">
      <alignment vertical="center"/>
    </xf>
    <xf numFmtId="0" fontId="35" fillId="0" borderId="79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47" fillId="0" borderId="72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84" fillId="0" borderId="0" xfId="0" applyFont="1">
      <alignment vertical="center"/>
    </xf>
    <xf numFmtId="0" fontId="36" fillId="0" borderId="65" xfId="0" applyFont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36" fillId="0" borderId="104" xfId="0" applyFont="1" applyFill="1" applyBorder="1" applyAlignment="1">
      <alignment horizontal="left" vertical="center" wrapText="1"/>
    </xf>
    <xf numFmtId="0" fontId="36" fillId="0" borderId="105" xfId="0" applyFont="1" applyFill="1" applyBorder="1" applyAlignment="1">
      <alignment horizontal="left" vertical="center" wrapText="1"/>
    </xf>
    <xf numFmtId="0" fontId="51" fillId="0" borderId="2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86" fillId="0" borderId="0" xfId="0" applyFont="1">
      <alignment vertical="center"/>
    </xf>
    <xf numFmtId="0" fontId="36" fillId="11" borderId="82" xfId="0" applyFont="1" applyFill="1" applyBorder="1" applyAlignment="1">
      <alignment horizontal="center" vertical="center" wrapText="1"/>
    </xf>
    <xf numFmtId="0" fontId="65" fillId="0" borderId="22" xfId="0" applyFont="1" applyBorder="1" applyAlignment="1">
      <alignment horizontal="left" vertical="center"/>
    </xf>
    <xf numFmtId="0" fontId="88" fillId="0" borderId="0" xfId="0" applyFont="1" applyAlignment="1">
      <alignment horizontal="left" vertical="center"/>
    </xf>
    <xf numFmtId="0" fontId="15" fillId="0" borderId="4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0" borderId="92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wrapText="1"/>
    </xf>
    <xf numFmtId="0" fontId="11" fillId="3" borderId="68" xfId="0" applyFont="1" applyFill="1" applyBorder="1" applyAlignment="1">
      <alignment horizontal="center" vertical="center" wrapText="1"/>
    </xf>
    <xf numFmtId="0" fontId="90" fillId="0" borderId="0" xfId="0" applyFont="1">
      <alignment vertical="center"/>
    </xf>
    <xf numFmtId="0" fontId="91" fillId="0" borderId="0" xfId="0" applyFont="1">
      <alignment vertical="center"/>
    </xf>
    <xf numFmtId="0" fontId="51" fillId="0" borderId="38" xfId="0" applyFont="1" applyFill="1" applyBorder="1" applyAlignment="1">
      <alignment horizontal="left" vertical="center" wrapText="1"/>
    </xf>
    <xf numFmtId="0" fontId="51" fillId="0" borderId="32" xfId="0" applyFont="1" applyFill="1" applyBorder="1" applyAlignment="1">
      <alignment horizontal="left" vertical="center" wrapText="1"/>
    </xf>
    <xf numFmtId="0" fontId="93" fillId="0" borderId="56" xfId="0" applyFont="1" applyFill="1" applyBorder="1" applyAlignment="1">
      <alignment horizontal="center" vertical="center" wrapText="1"/>
    </xf>
    <xf numFmtId="0" fontId="51" fillId="0" borderId="38" xfId="0" quotePrefix="1" applyFont="1" applyFill="1" applyBorder="1" applyAlignment="1">
      <alignment horizontal="left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9" xfId="0" quotePrefix="1" applyFont="1" applyFill="1" applyBorder="1" applyAlignment="1">
      <alignment horizontal="left" vertical="center" wrapText="1"/>
    </xf>
    <xf numFmtId="0" fontId="51" fillId="0" borderId="8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left" vertical="center"/>
    </xf>
    <xf numFmtId="0" fontId="51" fillId="0" borderId="1" xfId="0" applyFont="1" applyFill="1" applyBorder="1" applyAlignment="1">
      <alignment vertical="center" wrapText="1"/>
    </xf>
    <xf numFmtId="0" fontId="93" fillId="0" borderId="1" xfId="0" applyFont="1" applyFill="1" applyBorder="1">
      <alignment vertical="center"/>
    </xf>
    <xf numFmtId="0" fontId="51" fillId="0" borderId="1" xfId="0" applyFont="1" applyFill="1" applyBorder="1">
      <alignment vertical="center"/>
    </xf>
    <xf numFmtId="0" fontId="51" fillId="0" borderId="25" xfId="0" applyFont="1" applyFill="1" applyBorder="1" applyAlignment="1">
      <alignment horizontal="center" vertical="center" wrapText="1"/>
    </xf>
    <xf numFmtId="0" fontId="93" fillId="0" borderId="8" xfId="0" applyFont="1" applyFill="1" applyBorder="1" applyAlignment="1">
      <alignment horizontal="center" vertical="center" wrapText="1"/>
    </xf>
    <xf numFmtId="0" fontId="51" fillId="0" borderId="10" xfId="0" quotePrefix="1" applyFont="1" applyFill="1" applyBorder="1" applyAlignment="1">
      <alignment horizontal="left" vertical="center" wrapText="1"/>
    </xf>
    <xf numFmtId="0" fontId="97" fillId="0" borderId="8" xfId="0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left" vertical="center" wrapText="1"/>
    </xf>
    <xf numFmtId="0" fontId="51" fillId="0" borderId="10" xfId="0" applyFont="1" applyFill="1" applyBorder="1" applyAlignment="1">
      <alignment horizontal="left" vertical="center"/>
    </xf>
    <xf numFmtId="0" fontId="51" fillId="0" borderId="44" xfId="0" applyFont="1" applyFill="1" applyBorder="1" applyAlignment="1">
      <alignment horizontal="left" vertical="center" wrapText="1"/>
    </xf>
    <xf numFmtId="0" fontId="93" fillId="0" borderId="1" xfId="0" applyFont="1" applyFill="1" applyBorder="1" applyAlignment="1">
      <alignment horizontal="center" vertical="center" wrapText="1"/>
    </xf>
    <xf numFmtId="0" fontId="51" fillId="13" borderId="9" xfId="0" applyFont="1" applyFill="1" applyBorder="1" applyAlignment="1">
      <alignment horizontal="left" vertical="center" wrapText="1"/>
    </xf>
    <xf numFmtId="0" fontId="51" fillId="13" borderId="9" xfId="0" quotePrefix="1" applyFont="1" applyFill="1" applyBorder="1" applyAlignment="1">
      <alignment horizontal="left" vertical="center" wrapText="1"/>
    </xf>
    <xf numFmtId="0" fontId="51" fillId="13" borderId="44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05" fillId="0" borderId="0" xfId="0" applyFont="1" applyAlignment="1">
      <alignment horizontal="justify" vertical="center"/>
    </xf>
    <xf numFmtId="0" fontId="59" fillId="2" borderId="0" xfId="0" applyFont="1" applyFill="1">
      <alignment vertical="center"/>
    </xf>
    <xf numFmtId="0" fontId="36" fillId="2" borderId="0" xfId="0" applyFont="1" applyFill="1">
      <alignment vertical="center"/>
    </xf>
    <xf numFmtId="0" fontId="71" fillId="6" borderId="3" xfId="0" applyFont="1" applyFill="1" applyBorder="1" applyAlignment="1">
      <alignment horizontal="left" vertical="center" wrapText="1"/>
    </xf>
    <xf numFmtId="0" fontId="71" fillId="6" borderId="9" xfId="0" applyFont="1" applyFill="1" applyBorder="1" applyAlignment="1">
      <alignment horizontal="left" vertical="center" wrapText="1"/>
    </xf>
    <xf numFmtId="0" fontId="71" fillId="6" borderId="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3" fillId="0" borderId="38" xfId="0" applyFont="1" applyBorder="1" applyAlignment="1">
      <alignment horizontal="left" vertical="center"/>
    </xf>
    <xf numFmtId="0" fontId="23" fillId="0" borderId="38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8" fillId="0" borderId="34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54" fillId="0" borderId="48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60" fillId="0" borderId="18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left" vertical="center" wrapText="1"/>
    </xf>
    <xf numFmtId="0" fontId="36" fillId="0" borderId="89" xfId="0" applyFont="1" applyBorder="1" applyAlignment="1">
      <alignment horizontal="left" vertical="center" wrapText="1"/>
    </xf>
    <xf numFmtId="0" fontId="36" fillId="7" borderId="28" xfId="0" applyFont="1" applyFill="1" applyBorder="1" applyAlignment="1">
      <alignment horizontal="left" vertical="center" wrapText="1"/>
    </xf>
    <xf numFmtId="0" fontId="36" fillId="7" borderId="61" xfId="0" applyFont="1" applyFill="1" applyBorder="1" applyAlignment="1">
      <alignment horizontal="left" vertical="center" wrapText="1"/>
    </xf>
    <xf numFmtId="0" fontId="36" fillId="7" borderId="88" xfId="0" applyFont="1" applyFill="1" applyBorder="1" applyAlignment="1">
      <alignment horizontal="left" vertical="center" wrapText="1"/>
    </xf>
    <xf numFmtId="0" fontId="36" fillId="10" borderId="4" xfId="0" applyFont="1" applyFill="1" applyBorder="1" applyAlignment="1">
      <alignment horizontal="left" vertical="center" wrapText="1"/>
    </xf>
    <xf numFmtId="0" fontId="36" fillId="10" borderId="10" xfId="0" applyFont="1" applyFill="1" applyBorder="1" applyAlignment="1">
      <alignment horizontal="left" vertical="center" wrapText="1"/>
    </xf>
    <xf numFmtId="0" fontId="36" fillId="10" borderId="75" xfId="0" applyFont="1" applyFill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7" borderId="26" xfId="0" applyFont="1" applyFill="1" applyBorder="1" applyAlignment="1">
      <alignment horizontal="left" vertical="center" wrapText="1"/>
    </xf>
    <xf numFmtId="0" fontId="36" fillId="7" borderId="32" xfId="0" applyFont="1" applyFill="1" applyBorder="1" applyAlignment="1">
      <alignment horizontal="left" vertical="center" wrapText="1"/>
    </xf>
    <xf numFmtId="0" fontId="36" fillId="7" borderId="55" xfId="0" applyFont="1" applyFill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/>
    </xf>
    <xf numFmtId="0" fontId="36" fillId="0" borderId="53" xfId="0" applyFont="1" applyBorder="1" applyAlignment="1">
      <alignment horizontal="left" vertical="center"/>
    </xf>
    <xf numFmtId="0" fontId="36" fillId="0" borderId="78" xfId="0" applyFont="1" applyBorder="1" applyAlignment="1">
      <alignment horizontal="left" vertical="center"/>
    </xf>
    <xf numFmtId="0" fontId="36" fillId="7" borderId="59" xfId="0" applyFont="1" applyFill="1" applyBorder="1" applyAlignment="1">
      <alignment horizontal="left" vertical="center" wrapText="1"/>
    </xf>
    <xf numFmtId="0" fontId="36" fillId="7" borderId="60" xfId="0" applyFont="1" applyFill="1" applyBorder="1" applyAlignment="1">
      <alignment horizontal="left" vertical="center" wrapText="1"/>
    </xf>
    <xf numFmtId="0" fontId="36" fillId="7" borderId="60" xfId="0" applyFont="1" applyFill="1" applyBorder="1" applyAlignment="1">
      <alignment horizontal="left" vertical="center"/>
    </xf>
    <xf numFmtId="0" fontId="36" fillId="7" borderId="74" xfId="0" applyFont="1" applyFill="1" applyBorder="1" applyAlignment="1">
      <alignment horizontal="left" vertical="center"/>
    </xf>
    <xf numFmtId="0" fontId="36" fillId="5" borderId="4" xfId="0" applyFont="1" applyFill="1" applyBorder="1" applyAlignment="1">
      <alignment horizontal="left" vertical="center" wrapText="1"/>
    </xf>
    <xf numFmtId="0" fontId="36" fillId="5" borderId="5" xfId="0" applyFont="1" applyFill="1" applyBorder="1" applyAlignment="1">
      <alignment horizontal="left" vertical="center" wrapText="1"/>
    </xf>
    <xf numFmtId="0" fontId="36" fillId="5" borderId="29" xfId="0" applyFont="1" applyFill="1" applyBorder="1" applyAlignment="1">
      <alignment horizontal="left" vertical="center" wrapText="1"/>
    </xf>
    <xf numFmtId="0" fontId="36" fillId="5" borderId="30" xfId="0" applyFont="1" applyFill="1" applyBorder="1" applyAlignment="1">
      <alignment horizontal="left" vertical="center" wrapText="1"/>
    </xf>
    <xf numFmtId="0" fontId="36" fillId="10" borderId="29" xfId="0" applyFont="1" applyFill="1" applyBorder="1" applyAlignment="1">
      <alignment horizontal="left" vertical="center" wrapText="1"/>
    </xf>
    <xf numFmtId="0" fontId="36" fillId="10" borderId="38" xfId="0" applyFont="1" applyFill="1" applyBorder="1" applyAlignment="1">
      <alignment horizontal="left" vertical="center" wrapText="1"/>
    </xf>
    <xf numFmtId="0" fontId="36" fillId="10" borderId="51" xfId="0" applyFont="1" applyFill="1" applyBorder="1" applyAlignment="1">
      <alignment horizontal="left" vertical="center" wrapText="1"/>
    </xf>
    <xf numFmtId="0" fontId="36" fillId="0" borderId="52" xfId="0" applyFont="1" applyBorder="1" applyAlignment="1">
      <alignment horizontal="left" vertical="center"/>
    </xf>
    <xf numFmtId="0" fontId="36" fillId="4" borderId="34" xfId="0" applyFont="1" applyFill="1" applyBorder="1" applyAlignment="1">
      <alignment horizontal="center" vertical="center"/>
    </xf>
    <xf numFmtId="0" fontId="36" fillId="4" borderId="35" xfId="0" applyFont="1" applyFill="1" applyBorder="1" applyAlignment="1">
      <alignment horizontal="center" vertical="center"/>
    </xf>
    <xf numFmtId="0" fontId="36" fillId="4" borderId="45" xfId="0" applyFont="1" applyFill="1" applyBorder="1" applyAlignment="1">
      <alignment horizontal="center" vertical="center"/>
    </xf>
    <xf numFmtId="0" fontId="36" fillId="4" borderId="47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0" fontId="36" fillId="9" borderId="59" xfId="0" applyFont="1" applyFill="1" applyBorder="1" applyAlignment="1">
      <alignment horizontal="center" vertical="center"/>
    </xf>
    <xf numFmtId="0" fontId="36" fillId="9" borderId="60" xfId="0" applyFont="1" applyFill="1" applyBorder="1" applyAlignment="1">
      <alignment horizontal="center" vertical="center"/>
    </xf>
    <xf numFmtId="0" fontId="36" fillId="9" borderId="74" xfId="0" applyFont="1" applyFill="1" applyBorder="1" applyAlignment="1">
      <alignment horizontal="center" vertical="center"/>
    </xf>
    <xf numFmtId="0" fontId="36" fillId="9" borderId="65" xfId="0" applyFont="1" applyFill="1" applyBorder="1" applyAlignment="1">
      <alignment horizontal="center" vertical="center" wrapText="1"/>
    </xf>
    <xf numFmtId="0" fontId="36" fillId="9" borderId="66" xfId="0" applyFont="1" applyFill="1" applyBorder="1" applyAlignment="1">
      <alignment horizontal="center" vertical="center" wrapText="1"/>
    </xf>
    <xf numFmtId="0" fontId="36" fillId="4" borderId="61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6" fillId="4" borderId="28" xfId="0" applyFont="1" applyFill="1" applyBorder="1" applyAlignment="1">
      <alignment horizontal="center" vertical="center"/>
    </xf>
    <xf numFmtId="0" fontId="44" fillId="9" borderId="67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textRotation="255" wrapText="1"/>
    </xf>
    <xf numFmtId="0" fontId="45" fillId="0" borderId="20" xfId="0" applyFont="1" applyBorder="1" applyAlignment="1">
      <alignment horizontal="center" vertical="center" textRotation="255" wrapText="1"/>
    </xf>
    <xf numFmtId="0" fontId="36" fillId="0" borderId="11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/>
    </xf>
    <xf numFmtId="0" fontId="36" fillId="7" borderId="11" xfId="0" applyFont="1" applyFill="1" applyBorder="1" applyAlignment="1">
      <alignment horizontal="left" vertical="center" wrapText="1"/>
    </xf>
    <xf numFmtId="0" fontId="36" fillId="7" borderId="17" xfId="0" applyFont="1" applyFill="1" applyBorder="1" applyAlignment="1">
      <alignment horizontal="left" vertical="center" wrapText="1"/>
    </xf>
    <xf numFmtId="0" fontId="36" fillId="7" borderId="76" xfId="0" applyFont="1" applyFill="1" applyBorder="1" applyAlignment="1">
      <alignment horizontal="left" vertical="center" wrapText="1"/>
    </xf>
    <xf numFmtId="0" fontId="36" fillId="9" borderId="57" xfId="0" applyFont="1" applyFill="1" applyBorder="1" applyAlignment="1">
      <alignment horizontal="center" vertical="center" wrapText="1"/>
    </xf>
    <xf numFmtId="0" fontId="36" fillId="9" borderId="58" xfId="0" applyFont="1" applyFill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textRotation="255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9" fillId="9" borderId="100" xfId="0" applyFont="1" applyFill="1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36" fillId="0" borderId="101" xfId="0" applyFont="1" applyBorder="1" applyAlignment="1">
      <alignment horizontal="center" vertical="center" wrapText="1"/>
    </xf>
    <xf numFmtId="0" fontId="36" fillId="0" borderId="102" xfId="0" applyFont="1" applyBorder="1" applyAlignment="1">
      <alignment horizontal="center" vertical="center" wrapText="1"/>
    </xf>
    <xf numFmtId="0" fontId="36" fillId="0" borderId="103" xfId="0" applyFont="1" applyBorder="1" applyAlignment="1">
      <alignment horizontal="center" vertical="center" wrapText="1"/>
    </xf>
    <xf numFmtId="0" fontId="59" fillId="7" borderId="11" xfId="0" applyFont="1" applyFill="1" applyBorder="1" applyAlignment="1">
      <alignment horizontal="left" vertical="center" wrapText="1"/>
    </xf>
    <xf numFmtId="0" fontId="36" fillId="9" borderId="47" xfId="0" applyFont="1" applyFill="1" applyBorder="1" applyAlignment="1">
      <alignment horizontal="center" vertical="center" wrapText="1"/>
    </xf>
    <xf numFmtId="0" fontId="36" fillId="9" borderId="45" xfId="0" applyFont="1" applyFill="1" applyBorder="1" applyAlignment="1">
      <alignment horizontal="center" vertical="center" wrapText="1"/>
    </xf>
    <xf numFmtId="0" fontId="44" fillId="9" borderId="35" xfId="0" applyFont="1" applyFill="1" applyBorder="1" applyAlignment="1">
      <alignment horizontal="center" vertical="center" wrapText="1"/>
    </xf>
    <xf numFmtId="0" fontId="36" fillId="9" borderId="44" xfId="0" quotePrefix="1" applyFont="1" applyFill="1" applyBorder="1" applyAlignment="1">
      <alignment horizontal="center" vertical="center" wrapText="1"/>
    </xf>
    <xf numFmtId="0" fontId="36" fillId="10" borderId="14" xfId="0" applyFont="1" applyFill="1" applyBorder="1" applyAlignment="1">
      <alignment horizontal="left" vertical="center" wrapText="1"/>
    </xf>
    <xf numFmtId="0" fontId="36" fillId="10" borderId="15" xfId="0" applyFont="1" applyFill="1" applyBorder="1" applyAlignment="1">
      <alignment horizontal="left" vertical="center" wrapText="1"/>
    </xf>
    <xf numFmtId="0" fontId="36" fillId="10" borderId="77" xfId="0" applyFont="1" applyFill="1" applyBorder="1" applyAlignment="1">
      <alignment horizontal="left" vertical="center" wrapText="1"/>
    </xf>
    <xf numFmtId="0" fontId="36" fillId="5" borderId="14" xfId="0" applyFont="1" applyFill="1" applyBorder="1" applyAlignment="1">
      <alignment horizontal="left" vertical="center" wrapText="1"/>
    </xf>
    <xf numFmtId="0" fontId="36" fillId="5" borderId="16" xfId="0" applyFont="1" applyFill="1" applyBorder="1" applyAlignment="1">
      <alignment horizontal="left" vertical="center" wrapText="1"/>
    </xf>
    <xf numFmtId="0" fontId="36" fillId="9" borderId="44" xfId="0" applyFont="1" applyFill="1" applyBorder="1" applyAlignment="1">
      <alignment horizontal="center" vertical="center" wrapText="1"/>
    </xf>
    <xf numFmtId="0" fontId="36" fillId="9" borderId="93" xfId="0" applyFont="1" applyFill="1" applyBorder="1" applyAlignment="1">
      <alignment horizontal="center" vertical="center" wrapText="1"/>
    </xf>
    <xf numFmtId="0" fontId="36" fillId="9" borderId="26" xfId="0" applyFont="1" applyFill="1" applyBorder="1" applyAlignment="1">
      <alignment horizontal="center" vertical="center" wrapText="1"/>
    </xf>
    <xf numFmtId="0" fontId="36" fillId="9" borderId="32" xfId="0" applyFont="1" applyFill="1" applyBorder="1" applyAlignment="1">
      <alignment horizontal="center" vertical="center" wrapText="1"/>
    </xf>
    <xf numFmtId="0" fontId="36" fillId="9" borderId="55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36" fillId="0" borderId="58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36" fillId="9" borderId="90" xfId="0" applyFont="1" applyFill="1" applyBorder="1" applyAlignment="1">
      <alignment horizontal="center" vertical="center"/>
    </xf>
    <xf numFmtId="0" fontId="36" fillId="9" borderId="91" xfId="0" applyFont="1" applyFill="1" applyBorder="1" applyAlignment="1">
      <alignment horizontal="center" vertical="center"/>
    </xf>
    <xf numFmtId="0" fontId="36" fillId="9" borderId="99" xfId="0" applyFont="1" applyFill="1" applyBorder="1" applyAlignment="1">
      <alignment horizontal="center" vertical="center"/>
    </xf>
    <xf numFmtId="0" fontId="36" fillId="9" borderId="17" xfId="0" applyFont="1" applyFill="1" applyBorder="1" applyAlignment="1">
      <alignment horizontal="center" vertical="center" wrapText="1"/>
    </xf>
    <xf numFmtId="0" fontId="36" fillId="9" borderId="12" xfId="0" applyFont="1" applyFill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 wrapText="1"/>
    </xf>
    <xf numFmtId="0" fontId="11" fillId="9" borderId="65" xfId="0" applyFont="1" applyFill="1" applyBorder="1" applyAlignment="1">
      <alignment horizontal="center" vertical="center" wrapText="1"/>
    </xf>
    <xf numFmtId="0" fontId="11" fillId="9" borderId="66" xfId="0" applyFont="1" applyFill="1" applyBorder="1" applyAlignment="1">
      <alignment horizontal="center" vertical="center" wrapText="1"/>
    </xf>
    <xf numFmtId="0" fontId="38" fillId="0" borderId="90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0" fontId="36" fillId="9" borderId="92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36" fillId="9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4" fillId="9" borderId="57" xfId="0" applyFont="1" applyFill="1" applyBorder="1" applyAlignment="1">
      <alignment horizontal="center" vertical="center" wrapText="1"/>
    </xf>
    <xf numFmtId="0" fontId="44" fillId="9" borderId="60" xfId="0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textRotation="255" wrapText="1"/>
    </xf>
    <xf numFmtId="0" fontId="38" fillId="0" borderId="8" xfId="0" applyFont="1" applyBorder="1" applyAlignment="1">
      <alignment horizontal="center" vertical="center" textRotation="255" wrapText="1"/>
    </xf>
    <xf numFmtId="0" fontId="38" fillId="0" borderId="20" xfId="0" applyFont="1" applyBorder="1" applyAlignment="1">
      <alignment horizontal="center" vertical="center" textRotation="255" wrapText="1"/>
    </xf>
    <xf numFmtId="0" fontId="36" fillId="8" borderId="29" xfId="0" applyFont="1" applyFill="1" applyBorder="1" applyAlignment="1">
      <alignment horizontal="center" vertical="center"/>
    </xf>
    <xf numFmtId="0" fontId="36" fillId="8" borderId="38" xfId="0" applyFont="1" applyFill="1" applyBorder="1" applyAlignment="1">
      <alignment horizontal="center" vertical="center"/>
    </xf>
    <xf numFmtId="0" fontId="36" fillId="8" borderId="51" xfId="0" applyFont="1" applyFill="1" applyBorder="1" applyAlignment="1">
      <alignment horizontal="center" vertical="center"/>
    </xf>
    <xf numFmtId="0" fontId="72" fillId="8" borderId="3" xfId="0" applyFont="1" applyFill="1" applyBorder="1" applyAlignment="1">
      <alignment horizontal="center" vertical="center"/>
    </xf>
    <xf numFmtId="0" fontId="38" fillId="8" borderId="9" xfId="0" applyFont="1" applyFill="1" applyBorder="1" applyAlignment="1">
      <alignment horizontal="center" vertical="center"/>
    </xf>
    <xf numFmtId="0" fontId="38" fillId="8" borderId="54" xfId="0" applyFont="1" applyFill="1" applyBorder="1" applyAlignment="1">
      <alignment horizontal="center" vertical="center"/>
    </xf>
    <xf numFmtId="0" fontId="38" fillId="8" borderId="3" xfId="0" applyFont="1" applyFill="1" applyBorder="1" applyAlignment="1">
      <alignment horizontal="center" vertical="center"/>
    </xf>
    <xf numFmtId="0" fontId="81" fillId="8" borderId="26" xfId="2" applyNumberFormat="1" applyFont="1" applyFill="1" applyBorder="1" applyAlignment="1">
      <alignment horizontal="center" vertical="center"/>
    </xf>
    <xf numFmtId="0" fontId="38" fillId="8" borderId="32" xfId="1" applyNumberFormat="1" applyFont="1" applyFill="1" applyBorder="1" applyAlignment="1">
      <alignment horizontal="center" vertical="center"/>
    </xf>
    <xf numFmtId="0" fontId="38" fillId="8" borderId="55" xfId="1" applyNumberFormat="1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 wrapText="1"/>
    </xf>
    <xf numFmtId="0" fontId="36" fillId="8" borderId="9" xfId="0" applyFont="1" applyFill="1" applyBorder="1" applyAlignment="1">
      <alignment horizontal="center" vertical="center" wrapText="1"/>
    </xf>
    <xf numFmtId="0" fontId="36" fillId="8" borderId="54" xfId="0" applyFont="1" applyFill="1" applyBorder="1" applyAlignment="1">
      <alignment horizontal="center" vertical="center" wrapText="1"/>
    </xf>
    <xf numFmtId="0" fontId="36" fillId="8" borderId="26" xfId="0" applyFont="1" applyFill="1" applyBorder="1" applyAlignment="1">
      <alignment horizontal="center" vertical="center" wrapText="1"/>
    </xf>
    <xf numFmtId="0" fontId="36" fillId="8" borderId="32" xfId="0" applyFont="1" applyFill="1" applyBorder="1" applyAlignment="1">
      <alignment horizontal="center" vertical="center" wrapText="1"/>
    </xf>
    <xf numFmtId="0" fontId="36" fillId="8" borderId="55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9" borderId="3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54" xfId="0" applyFill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1" applyNumberFormat="1" applyFont="1" applyFill="1" applyBorder="1" applyAlignment="1">
      <alignment horizontal="center" vertical="center"/>
    </xf>
    <xf numFmtId="0" fontId="38" fillId="0" borderId="24" xfId="1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6" fillId="8" borderId="4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72" fillId="0" borderId="9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6" fillId="8" borderId="43" xfId="0" applyFont="1" applyFill="1" applyBorder="1" applyAlignment="1">
      <alignment horizontal="center" vertical="center" wrapText="1"/>
    </xf>
    <xf numFmtId="0" fontId="36" fillId="8" borderId="24" xfId="0" applyFont="1" applyFill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1" xfId="0" applyFont="1" applyBorder="1" applyAlignment="1">
      <alignment horizontal="center" vertical="center"/>
    </xf>
    <xf numFmtId="0" fontId="36" fillId="9" borderId="85" xfId="0" applyFont="1" applyFill="1" applyBorder="1" applyAlignment="1">
      <alignment horizontal="center" vertical="center"/>
    </xf>
    <xf numFmtId="0" fontId="36" fillId="9" borderId="86" xfId="0" applyFont="1" applyFill="1" applyBorder="1" applyAlignment="1">
      <alignment horizontal="center" vertical="center"/>
    </xf>
    <xf numFmtId="0" fontId="36" fillId="9" borderId="87" xfId="0" applyFont="1" applyFill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36" fillId="9" borderId="14" xfId="0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0" fontId="36" fillId="9" borderId="77" xfId="0" applyFont="1" applyFill="1" applyBorder="1" applyAlignment="1">
      <alignment horizontal="center" vertical="center" wrapText="1"/>
    </xf>
    <xf numFmtId="0" fontId="59" fillId="10" borderId="4" xfId="0" applyFont="1" applyFill="1" applyBorder="1" applyAlignment="1">
      <alignment horizontal="left" vertical="center" wrapText="1"/>
    </xf>
    <xf numFmtId="0" fontId="59" fillId="9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6" fillId="9" borderId="29" xfId="0" applyFont="1" applyFill="1" applyBorder="1" applyAlignment="1">
      <alignment horizontal="center" vertical="center" wrapText="1"/>
    </xf>
    <xf numFmtId="0" fontId="36" fillId="9" borderId="38" xfId="0" applyFont="1" applyFill="1" applyBorder="1" applyAlignment="1">
      <alignment horizontal="center" vertical="center" wrapText="1"/>
    </xf>
    <xf numFmtId="0" fontId="36" fillId="9" borderId="30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left" vertical="top" wrapText="1"/>
    </xf>
    <xf numFmtId="0" fontId="36" fillId="7" borderId="9" xfId="0" applyFont="1" applyFill="1" applyBorder="1" applyAlignment="1">
      <alignment horizontal="left" vertical="top"/>
    </xf>
    <xf numFmtId="0" fontId="36" fillId="7" borderId="2" xfId="0" applyFont="1" applyFill="1" applyBorder="1" applyAlignment="1">
      <alignment horizontal="left" vertical="top"/>
    </xf>
    <xf numFmtId="0" fontId="36" fillId="7" borderId="3" xfId="0" applyFont="1" applyFill="1" applyBorder="1" applyAlignment="1">
      <alignment horizontal="left" vertical="center"/>
    </xf>
    <xf numFmtId="0" fontId="38" fillId="7" borderId="9" xfId="0" applyFont="1" applyFill="1" applyBorder="1" applyAlignment="1">
      <alignment horizontal="left" vertical="center"/>
    </xf>
    <xf numFmtId="0" fontId="38" fillId="7" borderId="2" xfId="0" applyFont="1" applyFill="1" applyBorder="1" applyAlignment="1">
      <alignment horizontal="left" vertical="center"/>
    </xf>
    <xf numFmtId="0" fontId="75" fillId="0" borderId="0" xfId="0" applyFont="1" applyAlignment="1">
      <alignment horizontal="left" vertical="center" wrapText="1"/>
    </xf>
    <xf numFmtId="0" fontId="7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8" fillId="0" borderId="83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6" fillId="0" borderId="62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left" vertical="center" wrapText="1"/>
    </xf>
    <xf numFmtId="0" fontId="60" fillId="0" borderId="89" xfId="0" applyFont="1" applyBorder="1" applyAlignment="1">
      <alignment horizontal="left" vertical="center" wrapText="1"/>
    </xf>
    <xf numFmtId="0" fontId="59" fillId="7" borderId="96" xfId="0" applyFont="1" applyFill="1" applyBorder="1" applyAlignment="1">
      <alignment horizontal="left" vertical="center" wrapText="1"/>
    </xf>
    <xf numFmtId="0" fontId="59" fillId="7" borderId="97" xfId="0" applyFont="1" applyFill="1" applyBorder="1" applyAlignment="1">
      <alignment horizontal="left" vertical="center" wrapText="1"/>
    </xf>
    <xf numFmtId="0" fontId="59" fillId="7" borderId="98" xfId="0" applyFont="1" applyFill="1" applyBorder="1" applyAlignment="1">
      <alignment horizontal="left" vertical="center" wrapText="1"/>
    </xf>
    <xf numFmtId="0" fontId="36" fillId="7" borderId="34" xfId="0" applyFont="1" applyFill="1" applyBorder="1" applyAlignment="1">
      <alignment horizontal="left" vertical="center"/>
    </xf>
    <xf numFmtId="0" fontId="36" fillId="7" borderId="35" xfId="0" applyFont="1" applyFill="1" applyBorder="1" applyAlignment="1">
      <alignment horizontal="left" vertical="center"/>
    </xf>
    <xf numFmtId="0" fontId="36" fillId="7" borderId="3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2" fillId="0" borderId="56" xfId="0" applyFont="1" applyFill="1" applyBorder="1" applyAlignment="1">
      <alignment horizontal="center" vertical="center" wrapText="1"/>
    </xf>
    <xf numFmtId="0" fontId="95" fillId="0" borderId="25" xfId="0" applyFont="1" applyFill="1" applyBorder="1" applyAlignment="1">
      <alignment horizontal="center" vertical="center" wrapText="1"/>
    </xf>
    <xf numFmtId="0" fontId="93" fillId="0" borderId="3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47" fillId="0" borderId="47" xfId="0" applyFont="1" applyFill="1" applyBorder="1" applyAlignment="1">
      <alignment horizontal="center" vertical="center" wrapText="1"/>
    </xf>
    <xf numFmtId="0" fontId="47" fillId="0" borderId="45" xfId="0" applyFont="1" applyFill="1" applyBorder="1" applyAlignment="1">
      <alignment horizontal="center" vertical="center" wrapText="1"/>
    </xf>
    <xf numFmtId="0" fontId="47" fillId="0" borderId="40" xfId="0" applyFont="1" applyFill="1" applyBorder="1" applyAlignment="1">
      <alignment horizontal="center" vertical="center"/>
    </xf>
    <xf numFmtId="0" fontId="47" fillId="0" borderId="41" xfId="0" applyFont="1" applyFill="1" applyBorder="1" applyAlignment="1">
      <alignment horizontal="center" vertical="center"/>
    </xf>
    <xf numFmtId="0" fontId="47" fillId="0" borderId="43" xfId="0" applyFont="1" applyFill="1" applyBorder="1" applyAlignment="1">
      <alignment horizontal="center" vertical="center"/>
    </xf>
    <xf numFmtId="0" fontId="93" fillId="0" borderId="3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24" xfId="0" applyFont="1" applyFill="1" applyBorder="1" applyAlignment="1">
      <alignment horizontal="center" vertical="center" wrapText="1"/>
    </xf>
    <xf numFmtId="0" fontId="92" fillId="0" borderId="31" xfId="0" applyFont="1" applyFill="1" applyBorder="1" applyAlignment="1">
      <alignment horizontal="center" vertical="center" wrapText="1"/>
    </xf>
    <xf numFmtId="0" fontId="92" fillId="0" borderId="7" xfId="0" applyFont="1" applyFill="1" applyBorder="1" applyAlignment="1">
      <alignment horizontal="center" vertical="center" wrapText="1"/>
    </xf>
    <xf numFmtId="0" fontId="92" fillId="0" borderId="8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1" fillId="0" borderId="30" xfId="0" applyFont="1" applyFill="1" applyBorder="1" applyAlignment="1">
      <alignment horizontal="center" vertical="center" wrapText="1"/>
    </xf>
    <xf numFmtId="0" fontId="93" fillId="0" borderId="26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47" fillId="0" borderId="81" xfId="0" applyFont="1" applyFill="1" applyBorder="1" applyAlignment="1">
      <alignment horizontal="center" vertical="center"/>
    </xf>
    <xf numFmtId="0" fontId="47" fillId="0" borderId="72" xfId="0" applyFont="1" applyFill="1" applyBorder="1" applyAlignment="1">
      <alignment horizontal="center" vertical="center"/>
    </xf>
    <xf numFmtId="0" fontId="93" fillId="0" borderId="29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/>
    </xf>
    <xf numFmtId="0" fontId="92" fillId="0" borderId="4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92" fillId="0" borderId="3" xfId="0" applyFont="1" applyFill="1" applyBorder="1" applyAlignment="1">
      <alignment horizontal="center" vertical="center" wrapText="1"/>
    </xf>
    <xf numFmtId="0" fontId="47" fillId="0" borderId="35" xfId="0" applyFont="1" applyFill="1" applyBorder="1" applyAlignment="1">
      <alignment horizontal="center" vertical="center"/>
    </xf>
    <xf numFmtId="0" fontId="83" fillId="0" borderId="34" xfId="0" applyFont="1" applyFill="1" applyBorder="1" applyAlignment="1">
      <alignment horizontal="center" vertical="center"/>
    </xf>
    <xf numFmtId="0" fontId="52" fillId="0" borderId="35" xfId="0" applyFont="1" applyFill="1" applyBorder="1" applyAlignment="1">
      <alignment horizontal="center" vertical="center"/>
    </xf>
    <xf numFmtId="0" fontId="52" fillId="0" borderId="45" xfId="0" applyFont="1" applyFill="1" applyBorder="1" applyAlignment="1">
      <alignment horizontal="center" vertical="center"/>
    </xf>
    <xf numFmtId="0" fontId="52" fillId="0" borderId="71" xfId="0" applyFont="1" applyFill="1" applyBorder="1" applyAlignment="1">
      <alignment horizontal="center" vertical="center"/>
    </xf>
    <xf numFmtId="0" fontId="52" fillId="0" borderId="46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textRotation="255" wrapText="1"/>
    </xf>
    <xf numFmtId="0" fontId="93" fillId="0" borderId="57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92" fillId="0" borderId="29" xfId="0" applyFont="1" applyFill="1" applyBorder="1" applyAlignment="1">
      <alignment horizontal="center" vertical="center" wrapText="1"/>
    </xf>
    <xf numFmtId="0" fontId="96" fillId="0" borderId="3" xfId="0" applyFont="1" applyFill="1" applyBorder="1" applyAlignment="1">
      <alignment horizontal="center" vertical="center" wrapText="1"/>
    </xf>
    <xf numFmtId="0" fontId="102" fillId="0" borderId="2" xfId="0" applyFont="1" applyFill="1" applyBorder="1" applyAlignment="1">
      <alignment horizontal="center" vertical="center" wrapText="1"/>
    </xf>
    <xf numFmtId="0" fontId="94" fillId="0" borderId="29" xfId="0" applyFont="1" applyFill="1" applyBorder="1" applyAlignment="1">
      <alignment horizontal="center" vertical="center" wrapText="1"/>
    </xf>
    <xf numFmtId="0" fontId="94" fillId="0" borderId="30" xfId="0" applyFont="1" applyFill="1" applyBorder="1" applyAlignment="1">
      <alignment horizontal="center" vertical="center" wrapText="1"/>
    </xf>
    <xf numFmtId="0" fontId="100" fillId="0" borderId="4" xfId="0" applyFont="1" applyFill="1" applyBorder="1" applyAlignment="1">
      <alignment horizontal="center" vertical="center"/>
    </xf>
    <xf numFmtId="0" fontId="101" fillId="0" borderId="5" xfId="0" applyFont="1" applyFill="1" applyBorder="1" applyAlignment="1">
      <alignment horizontal="center" vertical="center"/>
    </xf>
    <xf numFmtId="0" fontId="96" fillId="0" borderId="26" xfId="0" applyFont="1" applyFill="1" applyBorder="1" applyAlignment="1">
      <alignment horizontal="center" vertical="center" wrapText="1"/>
    </xf>
    <xf numFmtId="0" fontId="96" fillId="0" borderId="27" xfId="0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textRotation="255" wrapText="1"/>
    </xf>
    <xf numFmtId="0" fontId="51" fillId="0" borderId="8" xfId="0" applyFont="1" applyFill="1" applyBorder="1" applyAlignment="1">
      <alignment horizontal="center" vertical="center" textRotation="255" wrapText="1"/>
    </xf>
    <xf numFmtId="0" fontId="95" fillId="0" borderId="8" xfId="0" applyFont="1" applyFill="1" applyBorder="1" applyAlignment="1">
      <alignment horizontal="center" vertical="center" textRotation="255" wrapText="1"/>
    </xf>
    <xf numFmtId="0" fontId="95" fillId="0" borderId="7" xfId="0" applyFont="1" applyFill="1" applyBorder="1" applyAlignment="1">
      <alignment horizontal="center" vertical="center" textRotation="255" wrapTex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7</xdr:row>
      <xdr:rowOff>95250</xdr:rowOff>
    </xdr:from>
    <xdr:to>
      <xdr:col>3</xdr:col>
      <xdr:colOff>1466850</xdr:colOff>
      <xdr:row>8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225" y="5915025"/>
          <a:ext cx="5353050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+mn-ea"/>
              <a:ea typeface="+mn-ea"/>
            </a:rPr>
            <a:t>標本およびアンケート送付期限 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：    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2026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年 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月 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10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日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火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 </a:t>
          </a:r>
          <a:r>
            <a:rPr kumimoji="1" lang="ja-JP" altLang="en-US" sz="1400" b="0">
              <a:solidFill>
                <a:srgbClr val="FF0000"/>
              </a:solidFill>
              <a:latin typeface="+mn-ea"/>
              <a:ea typeface="+mn-ea"/>
            </a:rPr>
            <a:t>必着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2119</xdr:colOff>
      <xdr:row>31</xdr:row>
      <xdr:rowOff>80435</xdr:rowOff>
    </xdr:from>
    <xdr:to>
      <xdr:col>15</xdr:col>
      <xdr:colOff>137585</xdr:colOff>
      <xdr:row>35</xdr:row>
      <xdr:rowOff>215900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917519" y="8970435"/>
          <a:ext cx="2650066" cy="1297515"/>
        </a:xfrm>
        <a:prstGeom prst="wedgeRectCallout">
          <a:avLst>
            <a:gd name="adj1" fmla="val -75652"/>
            <a:gd name="adj2" fmla="val -26828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11</xdr:col>
      <xdr:colOff>23289</xdr:colOff>
      <xdr:row>31</xdr:row>
      <xdr:rowOff>211019</xdr:rowOff>
    </xdr:from>
    <xdr:ext cx="2529417" cy="128546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938689" y="9101019"/>
          <a:ext cx="2529417" cy="12854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0070C0"/>
              </a:solidFill>
              <a:latin typeface="+mn-ea"/>
              <a:ea typeface="+mn-ea"/>
            </a:rPr>
            <a:t>「工程」「実施時間等」の欄で</a:t>
          </a:r>
          <a:r>
            <a:rPr kumimoji="1" lang="ja-JP" altLang="en-US" sz="1100" b="1" u="sng">
              <a:solidFill>
                <a:srgbClr val="FF0000"/>
              </a:solidFill>
              <a:latin typeface="+mn-ea"/>
              <a:ea typeface="+mn-ea"/>
            </a:rPr>
            <a:t>その他</a:t>
          </a:r>
          <a:r>
            <a:rPr kumimoji="1" lang="ja-JP" altLang="en-US" sz="1100" b="1">
              <a:solidFill>
                <a:srgbClr val="0070C0"/>
              </a:solidFill>
              <a:latin typeface="+mn-ea"/>
              <a:ea typeface="+mn-ea"/>
            </a:rPr>
            <a:t>を選択した場合は、該当事項（詳細）をこの備考欄に記載してください。</a:t>
          </a:r>
          <a:endParaRPr kumimoji="1" lang="en-US" altLang="ja-JP" sz="1100" b="1">
            <a:solidFill>
              <a:srgbClr val="0070C0"/>
            </a:solidFill>
            <a:latin typeface="+mn-ea"/>
            <a:ea typeface="+mn-ea"/>
          </a:endParaRPr>
        </a:p>
        <a:p>
          <a:r>
            <a:rPr kumimoji="1" lang="ja-JP" altLang="en-US" sz="1100" b="1">
              <a:solidFill>
                <a:srgbClr val="0070C0"/>
              </a:solidFill>
              <a:latin typeface="+mn-ea"/>
              <a:ea typeface="+mn-ea"/>
            </a:rPr>
            <a:t>記載事項が入らない場合は，下記の特記事項をご活用ください．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91440</xdr:colOff>
      <xdr:row>1</xdr:row>
      <xdr:rowOff>160020</xdr:rowOff>
    </xdr:from>
    <xdr:to>
      <xdr:col>14</xdr:col>
      <xdr:colOff>106680</xdr:colOff>
      <xdr:row>7</xdr:row>
      <xdr:rowOff>7620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4AAF98EF-020F-AA1D-24F9-E6CAD0B2BC6A}"/>
            </a:ext>
          </a:extLst>
        </xdr:cNvPr>
        <xdr:cNvSpPr/>
      </xdr:nvSpPr>
      <xdr:spPr>
        <a:xfrm>
          <a:off x="6835140" y="312420"/>
          <a:ext cx="3063240" cy="1089660"/>
        </a:xfrm>
        <a:prstGeom prst="wedgeEllipseCallout">
          <a:avLst>
            <a:gd name="adj1" fmla="val -5411"/>
            <a:gd name="adj2" fmla="val 7508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これらはカウント用なので、確認不要です。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39997558519241921"/>
  </sheetPr>
  <dimension ref="A1:M25"/>
  <sheetViews>
    <sheetView showGridLines="0" tabSelected="1" zoomScaleNormal="100" workbookViewId="0">
      <selection activeCell="Z11" sqref="Z11"/>
    </sheetView>
  </sheetViews>
  <sheetFormatPr defaultColWidth="9" defaultRowHeight="13.8" x14ac:dyDescent="0.2"/>
  <cols>
    <col min="1" max="1" width="2.21875" style="50" customWidth="1"/>
    <col min="2" max="2" width="21.77734375" style="50" customWidth="1"/>
    <col min="3" max="3" width="35.6640625" style="50" customWidth="1"/>
    <col min="4" max="4" width="29.33203125" style="50" customWidth="1"/>
    <col min="5" max="12" width="1.77734375" style="50" customWidth="1"/>
    <col min="13" max="13" width="36.21875" style="50" customWidth="1"/>
    <col min="14" max="25" width="1.77734375" style="50" customWidth="1"/>
    <col min="26" max="16384" width="9" style="50"/>
  </cols>
  <sheetData>
    <row r="1" spans="1:13" ht="30" customHeight="1" x14ac:dyDescent="0.2">
      <c r="A1" s="185" t="s">
        <v>79</v>
      </c>
      <c r="B1" s="186"/>
      <c r="C1" s="186"/>
      <c r="D1" s="186"/>
    </row>
    <row r="2" spans="1:13" ht="19.2" x14ac:dyDescent="0.2">
      <c r="A2" s="187" t="s">
        <v>80</v>
      </c>
      <c r="B2" s="187"/>
      <c r="C2" s="187"/>
      <c r="D2" s="187"/>
    </row>
    <row r="3" spans="1:13" ht="3.75" customHeight="1" x14ac:dyDescent="0.2">
      <c r="B3" s="51"/>
    </row>
    <row r="4" spans="1:13" ht="52.5" customHeight="1" thickBot="1" x14ac:dyDescent="0.25">
      <c r="B4" s="191" t="s">
        <v>81</v>
      </c>
      <c r="C4" s="192"/>
      <c r="D4" s="192"/>
      <c r="L4" s="182"/>
      <c r="M4" s="182"/>
    </row>
    <row r="5" spans="1:13" ht="144" customHeight="1" thickTop="1" thickBot="1" x14ac:dyDescent="0.25">
      <c r="B5" s="193" t="s">
        <v>276</v>
      </c>
      <c r="C5" s="194"/>
      <c r="D5" s="195"/>
      <c r="L5" s="72"/>
      <c r="M5" s="72"/>
    </row>
    <row r="6" spans="1:13" ht="114" customHeight="1" thickTop="1" thickBot="1" x14ac:dyDescent="0.25">
      <c r="B6" s="196" t="s">
        <v>227</v>
      </c>
      <c r="C6" s="197"/>
      <c r="D6" s="198"/>
      <c r="I6" s="182"/>
      <c r="J6" s="182"/>
      <c r="L6" s="72"/>
      <c r="M6" s="72"/>
    </row>
    <row r="7" spans="1:13" ht="9" customHeight="1" thickTop="1" x14ac:dyDescent="0.2">
      <c r="B7" s="4"/>
      <c r="C7" s="4"/>
    </row>
    <row r="8" spans="1:13" ht="27" customHeight="1" x14ac:dyDescent="0.2">
      <c r="B8" s="4"/>
      <c r="C8" s="4"/>
    </row>
    <row r="9" spans="1:13" ht="16.350000000000001" customHeight="1" x14ac:dyDescent="0.2"/>
    <row r="10" spans="1:13" ht="9.75" customHeight="1" thickBot="1" x14ac:dyDescent="0.25">
      <c r="B10" s="73"/>
      <c r="C10" s="73"/>
    </row>
    <row r="11" spans="1:13" ht="77.099999999999994" customHeight="1" thickBot="1" x14ac:dyDescent="0.25">
      <c r="A11" s="188" t="s">
        <v>0</v>
      </c>
      <c r="B11" s="189"/>
      <c r="C11" s="189"/>
      <c r="D11" s="190"/>
    </row>
    <row r="12" spans="1:13" ht="20.25" customHeight="1" x14ac:dyDescent="0.2">
      <c r="A12" s="183" t="s">
        <v>1</v>
      </c>
      <c r="B12" s="184"/>
      <c r="C12" s="184"/>
      <c r="D12" s="184"/>
    </row>
    <row r="13" spans="1:13" ht="211.8" customHeight="1" x14ac:dyDescent="0.2">
      <c r="A13" s="179" t="s">
        <v>278</v>
      </c>
      <c r="B13" s="180"/>
      <c r="C13" s="180"/>
      <c r="D13" s="181"/>
      <c r="M13" s="176"/>
    </row>
    <row r="14" spans="1:13" ht="18" x14ac:dyDescent="0.2">
      <c r="B14" s="5"/>
      <c r="M14" s="176"/>
    </row>
    <row r="15" spans="1:13" ht="18" x14ac:dyDescent="0.2">
      <c r="B15" s="5"/>
      <c r="M15" s="176"/>
    </row>
    <row r="16" spans="1:13" ht="18" x14ac:dyDescent="0.2">
      <c r="M16" s="176"/>
    </row>
    <row r="17" spans="13:13" ht="18" x14ac:dyDescent="0.2">
      <c r="M17" s="176"/>
    </row>
    <row r="18" spans="13:13" ht="18" x14ac:dyDescent="0.2">
      <c r="M18" s="176"/>
    </row>
    <row r="19" spans="13:13" ht="18" x14ac:dyDescent="0.2">
      <c r="M19" s="176"/>
    </row>
    <row r="20" spans="13:13" ht="18" x14ac:dyDescent="0.2">
      <c r="M20" s="176"/>
    </row>
    <row r="21" spans="13:13" ht="18" x14ac:dyDescent="0.2">
      <c r="M21" s="176"/>
    </row>
    <row r="22" spans="13:13" ht="18" x14ac:dyDescent="0.2">
      <c r="M22" s="176"/>
    </row>
    <row r="23" spans="13:13" ht="18" x14ac:dyDescent="0.2">
      <c r="M23" s="176"/>
    </row>
    <row r="24" spans="13:13" ht="18" x14ac:dyDescent="0.2">
      <c r="M24" s="176"/>
    </row>
    <row r="25" spans="13:13" ht="18" x14ac:dyDescent="0.2">
      <c r="M25" s="176"/>
    </row>
  </sheetData>
  <mergeCells count="10">
    <mergeCell ref="A13:D13"/>
    <mergeCell ref="L4:M4"/>
    <mergeCell ref="I6:J6"/>
    <mergeCell ref="A12:D12"/>
    <mergeCell ref="A1:D1"/>
    <mergeCell ref="A2:D2"/>
    <mergeCell ref="A11:D11"/>
    <mergeCell ref="B4:D4"/>
    <mergeCell ref="B5:D5"/>
    <mergeCell ref="B6:D6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verticalDpi="300" r:id="rId1"/>
  <rowBreaks count="1" manualBreakCount="1">
    <brk id="1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</sheetPr>
  <dimension ref="B1:M208"/>
  <sheetViews>
    <sheetView showGridLines="0" zoomScaleNormal="100" zoomScaleSheetLayoutView="50" workbookViewId="0">
      <selection activeCell="B158" sqref="B158:J158"/>
    </sheetView>
  </sheetViews>
  <sheetFormatPr defaultColWidth="9" defaultRowHeight="13.8" x14ac:dyDescent="0.2"/>
  <cols>
    <col min="1" max="1" width="0.33203125" style="52" customWidth="1"/>
    <col min="2" max="2" width="8.109375" style="15" customWidth="1"/>
    <col min="3" max="4" width="16.33203125" style="52" customWidth="1"/>
    <col min="5" max="5" width="18.33203125" style="52" customWidth="1"/>
    <col min="6" max="6" width="6.33203125" style="52" customWidth="1"/>
    <col min="7" max="7" width="15.33203125" style="15" customWidth="1"/>
    <col min="8" max="8" width="2.88671875" style="24" customWidth="1"/>
    <col min="9" max="9" width="5.109375" style="15" customWidth="1"/>
    <col min="10" max="10" width="29.33203125" style="52" customWidth="1"/>
    <col min="11" max="16384" width="9" style="52"/>
  </cols>
  <sheetData>
    <row r="1" spans="2:10" ht="31.5" customHeight="1" x14ac:dyDescent="0.2">
      <c r="B1" s="364" t="s">
        <v>140</v>
      </c>
      <c r="C1" s="365"/>
      <c r="D1" s="365"/>
      <c r="E1" s="365"/>
      <c r="F1" s="365"/>
      <c r="G1" s="365"/>
      <c r="H1" s="365"/>
      <c r="I1" s="365"/>
      <c r="J1" s="365"/>
    </row>
    <row r="2" spans="2:10" ht="15" customHeight="1" thickBot="1" x14ac:dyDescent="0.25">
      <c r="B2" s="366" t="s">
        <v>2</v>
      </c>
      <c r="C2" s="366"/>
      <c r="D2" s="366"/>
      <c r="E2" s="366"/>
      <c r="F2" s="366"/>
      <c r="G2" s="366"/>
      <c r="H2" s="366"/>
      <c r="I2" s="366"/>
      <c r="J2" s="366"/>
    </row>
    <row r="3" spans="2:10" ht="30" customHeight="1" x14ac:dyDescent="0.2">
      <c r="B3" s="369" t="s">
        <v>3</v>
      </c>
      <c r="C3" s="370"/>
      <c r="D3" s="301"/>
      <c r="E3" s="302"/>
      <c r="F3" s="302"/>
      <c r="G3" s="302"/>
      <c r="H3" s="302"/>
      <c r="I3" s="303"/>
      <c r="J3" s="53"/>
    </row>
    <row r="4" spans="2:10" ht="24" customHeight="1" x14ac:dyDescent="0.2">
      <c r="B4" s="323" t="s">
        <v>4</v>
      </c>
      <c r="C4" s="324"/>
      <c r="D4" s="324"/>
      <c r="E4" s="324"/>
      <c r="F4" s="324"/>
      <c r="G4" s="324"/>
      <c r="H4" s="324"/>
      <c r="I4" s="325"/>
      <c r="J4" s="16"/>
    </row>
    <row r="5" spans="2:10" ht="24" customHeight="1" x14ac:dyDescent="0.2">
      <c r="B5" s="323" t="s">
        <v>5</v>
      </c>
      <c r="C5" s="324"/>
      <c r="D5" s="304"/>
      <c r="E5" s="305"/>
      <c r="F5" s="305"/>
      <c r="G5" s="305"/>
      <c r="H5" s="305"/>
      <c r="I5" s="306"/>
      <c r="J5" s="16"/>
    </row>
    <row r="6" spans="2:10" ht="24" customHeight="1" x14ac:dyDescent="0.2">
      <c r="B6" s="333" t="s">
        <v>156</v>
      </c>
      <c r="C6" s="334"/>
      <c r="D6" s="320"/>
      <c r="E6" s="321"/>
      <c r="F6" s="321"/>
      <c r="G6" s="321"/>
      <c r="H6" s="321"/>
      <c r="I6" s="322"/>
      <c r="J6" s="16"/>
    </row>
    <row r="7" spans="2:10" ht="24" customHeight="1" x14ac:dyDescent="0.2">
      <c r="B7" s="323" t="s">
        <v>6</v>
      </c>
      <c r="C7" s="324"/>
      <c r="D7" s="304"/>
      <c r="E7" s="305"/>
      <c r="F7" s="305"/>
      <c r="G7" s="305"/>
      <c r="H7" s="305"/>
      <c r="I7" s="306"/>
      <c r="J7" s="16"/>
    </row>
    <row r="8" spans="2:10" ht="24" customHeight="1" x14ac:dyDescent="0.2">
      <c r="B8" s="323" t="s">
        <v>7</v>
      </c>
      <c r="C8" s="324"/>
      <c r="D8" s="307"/>
      <c r="E8" s="305"/>
      <c r="F8" s="305"/>
      <c r="G8" s="305"/>
      <c r="H8" s="305"/>
      <c r="I8" s="306"/>
      <c r="J8" s="16"/>
    </row>
    <row r="9" spans="2:10" ht="24" customHeight="1" x14ac:dyDescent="0.2">
      <c r="B9" s="323" t="s">
        <v>8</v>
      </c>
      <c r="C9" s="324"/>
      <c r="D9" s="307"/>
      <c r="E9" s="305"/>
      <c r="F9" s="305"/>
      <c r="G9" s="305"/>
      <c r="H9" s="305"/>
      <c r="I9" s="306"/>
      <c r="J9" s="16"/>
    </row>
    <row r="10" spans="2:10" ht="24" customHeight="1" x14ac:dyDescent="0.2">
      <c r="B10" s="323" t="s">
        <v>9</v>
      </c>
      <c r="C10" s="324"/>
      <c r="D10" s="307"/>
      <c r="E10" s="305"/>
      <c r="F10" s="305"/>
      <c r="G10" s="305"/>
      <c r="H10" s="305"/>
      <c r="I10" s="306"/>
      <c r="J10" s="16"/>
    </row>
    <row r="11" spans="2:10" ht="24" customHeight="1" thickBot="1" x14ac:dyDescent="0.25">
      <c r="B11" s="326" t="s">
        <v>10</v>
      </c>
      <c r="C11" s="327"/>
      <c r="D11" s="308"/>
      <c r="E11" s="309"/>
      <c r="F11" s="309"/>
      <c r="G11" s="309"/>
      <c r="H11" s="309"/>
      <c r="I11" s="310"/>
      <c r="J11" s="16"/>
    </row>
    <row r="12" spans="2:10" ht="24" customHeight="1" x14ac:dyDescent="0.2">
      <c r="B12" s="17" t="s">
        <v>11</v>
      </c>
      <c r="C12" s="18"/>
      <c r="D12" s="18"/>
      <c r="E12" s="19"/>
      <c r="F12" s="19"/>
      <c r="G12" s="19"/>
      <c r="H12" s="19"/>
      <c r="I12" s="19"/>
      <c r="J12" s="16"/>
    </row>
    <row r="13" spans="2:10" ht="24" customHeight="1" x14ac:dyDescent="0.2">
      <c r="B13" s="328" t="s">
        <v>12</v>
      </c>
      <c r="C13" s="328"/>
      <c r="D13" s="328"/>
      <c r="E13" s="328"/>
      <c r="F13" s="16"/>
      <c r="G13" s="16"/>
      <c r="H13" s="16"/>
      <c r="I13" s="16"/>
      <c r="J13" s="16"/>
    </row>
    <row r="14" spans="2:10" ht="24" customHeight="1" x14ac:dyDescent="0.2">
      <c r="B14" s="63" t="s">
        <v>13</v>
      </c>
      <c r="C14" s="76"/>
      <c r="D14" s="76"/>
      <c r="E14" s="76"/>
      <c r="F14" s="16"/>
      <c r="G14" s="16"/>
      <c r="H14" s="16"/>
      <c r="I14" s="16"/>
      <c r="J14" s="16"/>
    </row>
    <row r="15" spans="2:10" ht="24" customHeight="1" x14ac:dyDescent="0.2">
      <c r="B15" s="23" t="s">
        <v>14</v>
      </c>
      <c r="C15" s="76"/>
      <c r="D15" s="76"/>
      <c r="E15" s="76"/>
      <c r="F15" s="16"/>
      <c r="G15" s="16"/>
      <c r="H15" s="16"/>
      <c r="I15" s="16"/>
      <c r="J15" s="16"/>
    </row>
    <row r="16" spans="2:10" ht="24" customHeight="1" thickBot="1" x14ac:dyDescent="0.25">
      <c r="B16" s="20" t="s">
        <v>15</v>
      </c>
      <c r="C16" s="76"/>
      <c r="D16" s="76"/>
      <c r="E16" s="76"/>
      <c r="F16" s="16"/>
      <c r="G16" s="16"/>
      <c r="H16" s="16"/>
      <c r="I16" s="16"/>
      <c r="J16" s="16"/>
    </row>
    <row r="17" spans="2:11" ht="24" customHeight="1" x14ac:dyDescent="0.2">
      <c r="B17" s="329" t="s">
        <v>6</v>
      </c>
      <c r="C17" s="330"/>
      <c r="D17" s="317" t="s">
        <v>16</v>
      </c>
      <c r="E17" s="318"/>
      <c r="F17" s="318"/>
      <c r="G17" s="318"/>
      <c r="H17" s="318"/>
      <c r="I17" s="319"/>
      <c r="J17" s="16"/>
    </row>
    <row r="18" spans="2:11" ht="24" customHeight="1" x14ac:dyDescent="0.2">
      <c r="B18" s="331"/>
      <c r="C18" s="332"/>
      <c r="D18" s="311"/>
      <c r="E18" s="312"/>
      <c r="F18" s="312"/>
      <c r="G18" s="312"/>
      <c r="H18" s="312"/>
      <c r="I18" s="313"/>
      <c r="J18" s="16"/>
    </row>
    <row r="19" spans="2:11" ht="24" customHeight="1" thickBot="1" x14ac:dyDescent="0.25">
      <c r="B19" s="335"/>
      <c r="C19" s="336"/>
      <c r="D19" s="314"/>
      <c r="E19" s="315"/>
      <c r="F19" s="315"/>
      <c r="G19" s="315"/>
      <c r="H19" s="315"/>
      <c r="I19" s="316"/>
      <c r="J19" s="16"/>
    </row>
    <row r="20" spans="2:11" ht="11.1" customHeight="1" x14ac:dyDescent="0.2">
      <c r="B20" s="21"/>
      <c r="C20" s="21"/>
      <c r="D20" s="21"/>
      <c r="F20" s="16"/>
      <c r="G20" s="16"/>
      <c r="H20" s="16"/>
      <c r="I20" s="16"/>
      <c r="J20" s="16"/>
    </row>
    <row r="21" spans="2:11" ht="28.5" customHeight="1" x14ac:dyDescent="0.2">
      <c r="B21" s="22" t="s">
        <v>17</v>
      </c>
      <c r="C21" s="53"/>
      <c r="D21" s="53"/>
      <c r="E21" s="53"/>
      <c r="F21" s="53"/>
      <c r="G21" s="23"/>
      <c r="H21" s="16"/>
      <c r="I21" s="23"/>
      <c r="J21" s="53"/>
    </row>
    <row r="22" spans="2:11" ht="20.25" customHeight="1" x14ac:dyDescent="0.2">
      <c r="B22" s="64" t="s">
        <v>141</v>
      </c>
    </row>
    <row r="23" spans="2:11" s="56" customFormat="1" ht="24" customHeight="1" x14ac:dyDescent="0.2">
      <c r="B23" s="25" t="s">
        <v>18</v>
      </c>
      <c r="C23" s="54"/>
      <c r="D23" s="54"/>
      <c r="E23" s="54"/>
      <c r="F23" s="54"/>
      <c r="G23" s="26"/>
      <c r="H23" s="27"/>
      <c r="I23" s="26"/>
      <c r="J23" s="55"/>
    </row>
    <row r="24" spans="2:11" ht="18" customHeight="1" x14ac:dyDescent="0.2">
      <c r="B24" s="142" t="s">
        <v>275</v>
      </c>
      <c r="J24" s="57"/>
    </row>
    <row r="25" spans="2:11" ht="18" customHeight="1" x14ac:dyDescent="0.2">
      <c r="B25" s="65" t="s">
        <v>266</v>
      </c>
      <c r="J25" s="57"/>
    </row>
    <row r="26" spans="2:11" ht="18" customHeight="1" x14ac:dyDescent="0.2">
      <c r="B26" s="66" t="s">
        <v>244</v>
      </c>
      <c r="J26" s="57"/>
      <c r="K26" s="152"/>
    </row>
    <row r="27" spans="2:11" ht="18" customHeight="1" x14ac:dyDescent="0.2">
      <c r="B27" s="67" t="s">
        <v>19</v>
      </c>
      <c r="C27" s="28"/>
      <c r="D27" s="28"/>
      <c r="E27" s="28"/>
      <c r="F27" s="28"/>
      <c r="G27" s="28"/>
      <c r="H27" s="28"/>
      <c r="I27" s="28"/>
      <c r="J27" s="29"/>
    </row>
    <row r="28" spans="2:11" ht="18" customHeight="1" x14ac:dyDescent="0.2">
      <c r="B28" s="99" t="s">
        <v>20</v>
      </c>
      <c r="J28" s="57"/>
    </row>
    <row r="29" spans="2:11" ht="18" customHeight="1" thickBot="1" x14ac:dyDescent="0.25">
      <c r="B29" s="30"/>
      <c r="C29" s="58"/>
      <c r="D29" s="58"/>
      <c r="E29" s="58"/>
      <c r="F29" s="58"/>
      <c r="G29" s="30"/>
      <c r="H29" s="31"/>
      <c r="I29" s="30"/>
      <c r="J29" s="58"/>
    </row>
    <row r="30" spans="2:11" ht="24" customHeight="1" thickTop="1" thickBot="1" x14ac:dyDescent="0.25">
      <c r="B30" s="367" t="s">
        <v>21</v>
      </c>
      <c r="C30" s="368"/>
      <c r="D30" s="341"/>
      <c r="E30" s="342"/>
      <c r="F30" s="342"/>
      <c r="G30" s="342"/>
      <c r="H30" s="342"/>
      <c r="I30" s="342"/>
      <c r="J30" s="343"/>
    </row>
    <row r="31" spans="2:11" ht="24" customHeight="1" thickTop="1" thickBot="1" x14ac:dyDescent="0.25">
      <c r="B31" s="143" t="s">
        <v>274</v>
      </c>
      <c r="C31" s="53"/>
      <c r="D31" s="53"/>
      <c r="E31" s="53"/>
      <c r="F31" s="53"/>
      <c r="G31" s="23"/>
      <c r="H31" s="16"/>
      <c r="I31" s="23"/>
      <c r="J31" s="53"/>
    </row>
    <row r="32" spans="2:11" ht="21.75" customHeight="1" thickBot="1" x14ac:dyDescent="0.25">
      <c r="B32" s="229" t="s">
        <v>22</v>
      </c>
      <c r="C32" s="230"/>
      <c r="D32" s="230"/>
      <c r="E32" s="231"/>
      <c r="F32" s="232" t="s">
        <v>23</v>
      </c>
      <c r="G32" s="230"/>
      <c r="H32" s="230"/>
      <c r="I32" s="231"/>
      <c r="J32" s="150" t="s">
        <v>243</v>
      </c>
      <c r="K32" s="151"/>
    </row>
    <row r="33" spans="2:11" ht="26.25" customHeight="1" thickBot="1" x14ac:dyDescent="0.25">
      <c r="B33" s="75">
        <v>1</v>
      </c>
      <c r="C33" s="344" t="s">
        <v>24</v>
      </c>
      <c r="D33" s="345"/>
      <c r="E33" s="346"/>
      <c r="F33" s="373"/>
      <c r="G33" s="374"/>
      <c r="H33" s="374"/>
      <c r="I33" s="375"/>
      <c r="J33" s="47"/>
    </row>
    <row r="34" spans="2:11" ht="26.25" customHeight="1" thickBot="1" x14ac:dyDescent="0.25">
      <c r="B34" s="81">
        <v>2</v>
      </c>
      <c r="C34" s="91" t="s">
        <v>82</v>
      </c>
      <c r="D34" s="251"/>
      <c r="E34" s="291"/>
      <c r="F34" s="34" t="s">
        <v>26</v>
      </c>
      <c r="G34" s="297"/>
      <c r="H34" s="297"/>
      <c r="I34" s="85" t="s">
        <v>25</v>
      </c>
      <c r="J34" s="83"/>
    </row>
    <row r="35" spans="2:11" ht="18" customHeight="1" thickTop="1" x14ac:dyDescent="0.2">
      <c r="B35" s="86"/>
      <c r="C35" s="35"/>
      <c r="D35" s="200" t="s">
        <v>127</v>
      </c>
      <c r="E35" s="201"/>
      <c r="F35" s="201"/>
      <c r="G35" s="201"/>
      <c r="H35" s="201"/>
      <c r="I35" s="201"/>
      <c r="J35" s="202"/>
    </row>
    <row r="36" spans="2:11" ht="60" customHeight="1" thickBot="1" x14ac:dyDescent="0.25">
      <c r="B36" s="82"/>
      <c r="C36" s="36"/>
      <c r="D36" s="203"/>
      <c r="E36" s="204"/>
      <c r="F36" s="204"/>
      <c r="G36" s="204"/>
      <c r="H36" s="204"/>
      <c r="I36" s="204"/>
      <c r="J36" s="205"/>
    </row>
    <row r="37" spans="2:11" ht="26.25" customHeight="1" thickBot="1" x14ac:dyDescent="0.25">
      <c r="B37" s="32">
        <v>3</v>
      </c>
      <c r="C37" s="144" t="s">
        <v>225</v>
      </c>
      <c r="D37" s="262"/>
      <c r="E37" s="263"/>
      <c r="F37" s="92" t="s">
        <v>91</v>
      </c>
      <c r="G37" s="265"/>
      <c r="H37" s="265"/>
      <c r="I37" s="33" t="s">
        <v>25</v>
      </c>
      <c r="J37" s="48"/>
      <c r="K37" s="140"/>
    </row>
    <row r="38" spans="2:11" ht="26.25" customHeight="1" thickBot="1" x14ac:dyDescent="0.25">
      <c r="B38" s="86">
        <v>4</v>
      </c>
      <c r="C38" s="145" t="s">
        <v>239</v>
      </c>
      <c r="D38" s="296"/>
      <c r="E38" s="291"/>
      <c r="F38" s="92" t="s">
        <v>91</v>
      </c>
      <c r="G38" s="265"/>
      <c r="H38" s="265"/>
      <c r="I38" s="33" t="s">
        <v>25</v>
      </c>
      <c r="J38" s="87"/>
    </row>
    <row r="39" spans="2:11" ht="26.25" customHeight="1" thickTop="1" thickBot="1" x14ac:dyDescent="0.25">
      <c r="B39" s="77"/>
      <c r="C39" s="35"/>
      <c r="D39" s="288" t="s">
        <v>28</v>
      </c>
      <c r="E39" s="340"/>
      <c r="F39" s="280"/>
      <c r="G39" s="281"/>
      <c r="H39" s="281"/>
      <c r="I39" s="281"/>
      <c r="J39" s="290"/>
    </row>
    <row r="40" spans="2:11" ht="26.25" customHeight="1" thickTop="1" x14ac:dyDescent="0.2">
      <c r="B40" s="77"/>
      <c r="C40" s="35"/>
      <c r="D40" s="253" t="s">
        <v>29</v>
      </c>
      <c r="E40" s="221" t="s">
        <v>30</v>
      </c>
      <c r="F40" s="222"/>
      <c r="G40" s="206"/>
      <c r="H40" s="207"/>
      <c r="I40" s="207"/>
      <c r="J40" s="208"/>
    </row>
    <row r="41" spans="2:11" ht="26.25" customHeight="1" thickBot="1" x14ac:dyDescent="0.25">
      <c r="B41" s="77"/>
      <c r="C41" s="35"/>
      <c r="D41" s="253"/>
      <c r="E41" s="246" t="s">
        <v>31</v>
      </c>
      <c r="F41" s="247"/>
      <c r="G41" s="261"/>
      <c r="H41" s="249"/>
      <c r="I41" s="249"/>
      <c r="J41" s="250"/>
    </row>
    <row r="42" spans="2:11" ht="26.1" customHeight="1" thickTop="1" x14ac:dyDescent="0.2">
      <c r="B42" s="77"/>
      <c r="C42" s="35"/>
      <c r="D42" s="298" t="s">
        <v>32</v>
      </c>
      <c r="E42" s="269" t="s">
        <v>33</v>
      </c>
      <c r="F42" s="270"/>
      <c r="G42" s="266"/>
      <c r="H42" s="267"/>
      <c r="I42" s="267"/>
      <c r="J42" s="268"/>
    </row>
    <row r="43" spans="2:11" ht="26.25" customHeight="1" thickBot="1" x14ac:dyDescent="0.25">
      <c r="B43" s="77"/>
      <c r="C43" s="35"/>
      <c r="D43" s="299"/>
      <c r="E43" s="209" t="s">
        <v>31</v>
      </c>
      <c r="F43" s="210"/>
      <c r="G43" s="211"/>
      <c r="H43" s="212"/>
      <c r="I43" s="212"/>
      <c r="J43" s="213"/>
    </row>
    <row r="44" spans="2:11" ht="26.25" customHeight="1" x14ac:dyDescent="0.2">
      <c r="B44" s="77"/>
      <c r="C44" s="35"/>
      <c r="D44" s="299"/>
      <c r="E44" s="221" t="s">
        <v>33</v>
      </c>
      <c r="F44" s="222"/>
      <c r="G44" s="206"/>
      <c r="H44" s="207"/>
      <c r="I44" s="207"/>
      <c r="J44" s="208"/>
    </row>
    <row r="45" spans="2:11" ht="26.25" customHeight="1" thickBot="1" x14ac:dyDescent="0.25">
      <c r="B45" s="77"/>
      <c r="C45" s="35"/>
      <c r="D45" s="299"/>
      <c r="E45" s="209" t="s">
        <v>31</v>
      </c>
      <c r="F45" s="210"/>
      <c r="G45" s="211"/>
      <c r="H45" s="212"/>
      <c r="I45" s="212"/>
      <c r="J45" s="213"/>
    </row>
    <row r="46" spans="2:11" ht="26.25" customHeight="1" x14ac:dyDescent="0.2">
      <c r="B46" s="77"/>
      <c r="C46" s="35"/>
      <c r="D46" s="299"/>
      <c r="E46" s="221" t="s">
        <v>33</v>
      </c>
      <c r="F46" s="222"/>
      <c r="G46" s="206"/>
      <c r="H46" s="207"/>
      <c r="I46" s="207"/>
      <c r="J46" s="208"/>
    </row>
    <row r="47" spans="2:11" ht="26.25" customHeight="1" thickBot="1" x14ac:dyDescent="0.25">
      <c r="B47" s="77"/>
      <c r="C47" s="35"/>
      <c r="D47" s="299"/>
      <c r="E47" s="209" t="s">
        <v>31</v>
      </c>
      <c r="F47" s="210"/>
      <c r="G47" s="211"/>
      <c r="H47" s="212"/>
      <c r="I47" s="212"/>
      <c r="J47" s="213"/>
    </row>
    <row r="48" spans="2:11" ht="26.25" customHeight="1" x14ac:dyDescent="0.2">
      <c r="B48" s="86"/>
      <c r="C48" s="35"/>
      <c r="D48" s="299"/>
      <c r="E48" s="221" t="s">
        <v>33</v>
      </c>
      <c r="F48" s="222"/>
      <c r="G48" s="206"/>
      <c r="H48" s="207"/>
      <c r="I48" s="207"/>
      <c r="J48" s="208"/>
    </row>
    <row r="49" spans="2:12" ht="26.25" customHeight="1" thickBot="1" x14ac:dyDescent="0.25">
      <c r="B49" s="86"/>
      <c r="C49" s="35"/>
      <c r="D49" s="299"/>
      <c r="E49" s="209" t="s">
        <v>31</v>
      </c>
      <c r="F49" s="210"/>
      <c r="G49" s="211"/>
      <c r="H49" s="212"/>
      <c r="I49" s="212"/>
      <c r="J49" s="213"/>
    </row>
    <row r="50" spans="2:12" ht="26.25" customHeight="1" x14ac:dyDescent="0.2">
      <c r="B50" s="77"/>
      <c r="C50" s="35"/>
      <c r="D50" s="299"/>
      <c r="E50" s="221" t="s">
        <v>33</v>
      </c>
      <c r="F50" s="222"/>
      <c r="G50" s="206"/>
      <c r="H50" s="207"/>
      <c r="I50" s="207"/>
      <c r="J50" s="208"/>
    </row>
    <row r="51" spans="2:12" ht="26.25" customHeight="1" thickBot="1" x14ac:dyDescent="0.25">
      <c r="B51" s="77"/>
      <c r="C51" s="35"/>
      <c r="D51" s="299"/>
      <c r="E51" s="209" t="s">
        <v>31</v>
      </c>
      <c r="F51" s="210"/>
      <c r="G51" s="211"/>
      <c r="H51" s="212"/>
      <c r="I51" s="212"/>
      <c r="J51" s="213"/>
    </row>
    <row r="52" spans="2:12" ht="18" customHeight="1" x14ac:dyDescent="0.2">
      <c r="B52" s="77"/>
      <c r="C52" s="35"/>
      <c r="D52" s="299"/>
      <c r="E52" s="228" t="s">
        <v>34</v>
      </c>
      <c r="F52" s="215"/>
      <c r="G52" s="215"/>
      <c r="H52" s="215"/>
      <c r="I52" s="215"/>
      <c r="J52" s="216"/>
    </row>
    <row r="53" spans="2:12" ht="72" customHeight="1" thickBot="1" x14ac:dyDescent="0.25">
      <c r="B53" s="77"/>
      <c r="C53" s="35"/>
      <c r="D53" s="300"/>
      <c r="E53" s="217"/>
      <c r="F53" s="218"/>
      <c r="G53" s="219"/>
      <c r="H53" s="219"/>
      <c r="I53" s="219"/>
      <c r="J53" s="220"/>
    </row>
    <row r="54" spans="2:12" ht="18" customHeight="1" thickTop="1" x14ac:dyDescent="0.2">
      <c r="B54" s="77"/>
      <c r="C54" s="35"/>
      <c r="D54" s="200" t="s">
        <v>271</v>
      </c>
      <c r="E54" s="201"/>
      <c r="F54" s="201"/>
      <c r="G54" s="201"/>
      <c r="H54" s="201"/>
      <c r="I54" s="201"/>
      <c r="J54" s="202"/>
    </row>
    <row r="55" spans="2:12" ht="60" customHeight="1" thickBot="1" x14ac:dyDescent="0.25">
      <c r="B55" s="75"/>
      <c r="C55" s="36"/>
      <c r="D55" s="203"/>
      <c r="E55" s="204"/>
      <c r="F55" s="204"/>
      <c r="G55" s="204"/>
      <c r="H55" s="204"/>
      <c r="I55" s="204"/>
      <c r="J55" s="205"/>
    </row>
    <row r="56" spans="2:12" ht="26.55" customHeight="1" thickTop="1" thickBot="1" x14ac:dyDescent="0.25">
      <c r="B56" s="122">
        <v>5</v>
      </c>
      <c r="C56" s="124" t="s">
        <v>224</v>
      </c>
      <c r="D56" s="347" t="s">
        <v>222</v>
      </c>
      <c r="E56" s="348"/>
      <c r="F56" s="280"/>
      <c r="G56" s="281"/>
      <c r="H56" s="281"/>
      <c r="I56" s="282"/>
      <c r="J56" s="146" t="s">
        <v>223</v>
      </c>
    </row>
    <row r="57" spans="2:12" ht="26.25" customHeight="1" thickTop="1" x14ac:dyDescent="0.2">
      <c r="B57" s="337"/>
      <c r="C57" s="338"/>
      <c r="D57" s="292" t="s">
        <v>240</v>
      </c>
      <c r="E57" s="293"/>
      <c r="F57" s="349"/>
      <c r="G57" s="350"/>
      <c r="H57" s="350"/>
      <c r="I57" s="350"/>
      <c r="J57" s="351"/>
    </row>
    <row r="58" spans="2:12" ht="26.25" customHeight="1" thickBot="1" x14ac:dyDescent="0.25">
      <c r="B58" s="337"/>
      <c r="C58" s="339"/>
      <c r="D58" s="294"/>
      <c r="E58" s="295"/>
      <c r="F58" s="147" t="s">
        <v>228</v>
      </c>
      <c r="G58" s="283"/>
      <c r="H58" s="283"/>
      <c r="I58" s="284"/>
      <c r="J58" s="94"/>
      <c r="K58" s="177"/>
      <c r="L58" s="178"/>
    </row>
    <row r="59" spans="2:12" ht="26.25" customHeight="1" thickTop="1" thickBot="1" x14ac:dyDescent="0.25">
      <c r="B59" s="77"/>
      <c r="C59" s="78"/>
      <c r="D59" s="233" t="s">
        <v>28</v>
      </c>
      <c r="E59" s="234"/>
      <c r="F59" s="280"/>
      <c r="G59" s="281"/>
      <c r="H59" s="281"/>
      <c r="I59" s="281"/>
      <c r="J59" s="290"/>
    </row>
    <row r="60" spans="2:12" ht="26.25" customHeight="1" thickTop="1" x14ac:dyDescent="0.2">
      <c r="B60" s="77"/>
      <c r="C60" s="78"/>
      <c r="D60" s="244" t="s">
        <v>29</v>
      </c>
      <c r="E60" s="221" t="s">
        <v>30</v>
      </c>
      <c r="F60" s="222"/>
      <c r="G60" s="352"/>
      <c r="H60" s="207"/>
      <c r="I60" s="207"/>
      <c r="J60" s="208"/>
    </row>
    <row r="61" spans="2:12" ht="26.25" customHeight="1" thickBot="1" x14ac:dyDescent="0.25">
      <c r="B61" s="77"/>
      <c r="C61" s="78"/>
      <c r="D61" s="245"/>
      <c r="E61" s="246" t="s">
        <v>31</v>
      </c>
      <c r="F61" s="247"/>
      <c r="G61" s="261"/>
      <c r="H61" s="249"/>
      <c r="I61" s="249"/>
      <c r="J61" s="250"/>
    </row>
    <row r="62" spans="2:12" ht="26.25" customHeight="1" thickTop="1" x14ac:dyDescent="0.2">
      <c r="B62" s="77"/>
      <c r="C62" s="78"/>
      <c r="D62" s="244" t="s">
        <v>35</v>
      </c>
      <c r="E62" s="221" t="s">
        <v>33</v>
      </c>
      <c r="F62" s="222"/>
      <c r="G62" s="206"/>
      <c r="H62" s="207"/>
      <c r="I62" s="207"/>
      <c r="J62" s="208"/>
    </row>
    <row r="63" spans="2:12" ht="26.25" customHeight="1" thickBot="1" x14ac:dyDescent="0.25">
      <c r="B63" s="77"/>
      <c r="C63" s="78"/>
      <c r="D63" s="253"/>
      <c r="E63" s="209" t="s">
        <v>31</v>
      </c>
      <c r="F63" s="210"/>
      <c r="G63" s="211"/>
      <c r="H63" s="212"/>
      <c r="I63" s="212"/>
      <c r="J63" s="213"/>
    </row>
    <row r="64" spans="2:12" ht="26.25" customHeight="1" x14ac:dyDescent="0.2">
      <c r="B64" s="77"/>
      <c r="C64" s="78"/>
      <c r="D64" s="253"/>
      <c r="E64" s="221" t="s">
        <v>33</v>
      </c>
      <c r="F64" s="222"/>
      <c r="G64" s="206"/>
      <c r="H64" s="207"/>
      <c r="I64" s="207"/>
      <c r="J64" s="208"/>
    </row>
    <row r="65" spans="2:10" ht="26.25" customHeight="1" thickBot="1" x14ac:dyDescent="0.25">
      <c r="B65" s="77"/>
      <c r="C65" s="78"/>
      <c r="D65" s="253"/>
      <c r="E65" s="209" t="s">
        <v>31</v>
      </c>
      <c r="F65" s="210"/>
      <c r="G65" s="211"/>
      <c r="H65" s="212"/>
      <c r="I65" s="212"/>
      <c r="J65" s="213"/>
    </row>
    <row r="66" spans="2:10" ht="18" customHeight="1" x14ac:dyDescent="0.2">
      <c r="B66" s="77"/>
      <c r="C66" s="78"/>
      <c r="D66" s="253"/>
      <c r="E66" s="214" t="s">
        <v>142</v>
      </c>
      <c r="F66" s="215"/>
      <c r="G66" s="215"/>
      <c r="H66" s="215"/>
      <c r="I66" s="215"/>
      <c r="J66" s="216"/>
    </row>
    <row r="67" spans="2:10" ht="72" customHeight="1" thickBot="1" x14ac:dyDescent="0.25">
      <c r="B67" s="77"/>
      <c r="C67" s="78"/>
      <c r="D67" s="245"/>
      <c r="E67" s="217"/>
      <c r="F67" s="218"/>
      <c r="G67" s="219"/>
      <c r="H67" s="219"/>
      <c r="I67" s="219"/>
      <c r="J67" s="220"/>
    </row>
    <row r="68" spans="2:10" ht="18" customHeight="1" thickTop="1" x14ac:dyDescent="0.2">
      <c r="B68" s="77"/>
      <c r="C68" s="78"/>
      <c r="D68" s="200" t="s">
        <v>272</v>
      </c>
      <c r="E68" s="201"/>
      <c r="F68" s="201"/>
      <c r="G68" s="201"/>
      <c r="H68" s="201"/>
      <c r="I68" s="201"/>
      <c r="J68" s="202"/>
    </row>
    <row r="69" spans="2:10" ht="60" customHeight="1" thickBot="1" x14ac:dyDescent="0.25">
      <c r="B69" s="75"/>
      <c r="C69" s="74"/>
      <c r="D69" s="203"/>
      <c r="E69" s="204"/>
      <c r="F69" s="204"/>
      <c r="G69" s="204"/>
      <c r="H69" s="204"/>
      <c r="I69" s="204"/>
      <c r="J69" s="205"/>
    </row>
    <row r="70" spans="2:10" ht="25.35" customHeight="1" x14ac:dyDescent="0.2">
      <c r="B70" s="77">
        <v>6</v>
      </c>
      <c r="C70" s="68" t="s">
        <v>273</v>
      </c>
      <c r="D70" s="276" t="s">
        <v>97</v>
      </c>
      <c r="E70" s="277"/>
      <c r="F70" s="251"/>
      <c r="G70" s="271"/>
      <c r="H70" s="271"/>
      <c r="I70" s="271"/>
      <c r="J70" s="272"/>
    </row>
    <row r="71" spans="2:10" ht="25.2" customHeight="1" thickBot="1" x14ac:dyDescent="0.25">
      <c r="B71" s="75"/>
      <c r="C71" s="69"/>
      <c r="D71" s="278" t="s">
        <v>220</v>
      </c>
      <c r="E71" s="279"/>
      <c r="F71" s="273"/>
      <c r="G71" s="274"/>
      <c r="H71" s="274"/>
      <c r="I71" s="274"/>
      <c r="J71" s="275"/>
    </row>
    <row r="72" spans="2:10" ht="21.6" customHeight="1" thickBot="1" x14ac:dyDescent="0.25">
      <c r="B72" s="229" t="s">
        <v>22</v>
      </c>
      <c r="C72" s="230"/>
      <c r="D72" s="230"/>
      <c r="E72" s="231"/>
      <c r="F72" s="232" t="s">
        <v>23</v>
      </c>
      <c r="G72" s="230"/>
      <c r="H72" s="230"/>
      <c r="I72" s="231"/>
      <c r="J72" s="150" t="s">
        <v>243</v>
      </c>
    </row>
    <row r="73" spans="2:10" ht="26.25" customHeight="1" thickBot="1" x14ac:dyDescent="0.25">
      <c r="B73" s="77">
        <v>7</v>
      </c>
      <c r="C73" s="89" t="s">
        <v>85</v>
      </c>
      <c r="D73" s="286"/>
      <c r="E73" s="287"/>
      <c r="F73" s="238"/>
      <c r="G73" s="285"/>
      <c r="H73" s="285"/>
      <c r="I73" s="239"/>
      <c r="J73" s="141"/>
    </row>
    <row r="74" spans="2:10" ht="18" customHeight="1" thickTop="1" x14ac:dyDescent="0.2">
      <c r="B74" s="123"/>
      <c r="C74" s="125"/>
      <c r="D74" s="200" t="s">
        <v>130</v>
      </c>
      <c r="E74" s="376"/>
      <c r="F74" s="376"/>
      <c r="G74" s="376"/>
      <c r="H74" s="376"/>
      <c r="I74" s="376"/>
      <c r="J74" s="377"/>
    </row>
    <row r="75" spans="2:10" ht="60" customHeight="1" thickBot="1" x14ac:dyDescent="0.25">
      <c r="B75" s="123"/>
      <c r="C75" s="125"/>
      <c r="D75" s="378"/>
      <c r="E75" s="379"/>
      <c r="F75" s="379"/>
      <c r="G75" s="379"/>
      <c r="H75" s="379"/>
      <c r="I75" s="379"/>
      <c r="J75" s="380"/>
    </row>
    <row r="76" spans="2:10" ht="26.25" customHeight="1" thickBot="1" x14ac:dyDescent="0.25">
      <c r="B76" s="37">
        <v>8</v>
      </c>
      <c r="C76" s="149" t="s">
        <v>242</v>
      </c>
      <c r="D76" s="238"/>
      <c r="E76" s="239"/>
      <c r="F76" s="238"/>
      <c r="G76" s="285"/>
      <c r="H76" s="285"/>
      <c r="I76" s="239"/>
      <c r="J76" s="95"/>
    </row>
    <row r="77" spans="2:10" ht="26.25" customHeight="1" thickTop="1" thickBot="1" x14ac:dyDescent="0.25">
      <c r="B77" s="39"/>
      <c r="D77" s="288" t="s">
        <v>28</v>
      </c>
      <c r="E77" s="289"/>
      <c r="F77" s="280"/>
      <c r="G77" s="281"/>
      <c r="H77" s="281"/>
      <c r="I77" s="281"/>
      <c r="J77" s="290"/>
    </row>
    <row r="78" spans="2:10" ht="26.25" customHeight="1" thickTop="1" x14ac:dyDescent="0.2">
      <c r="B78" s="39"/>
      <c r="C78" s="199" t="s">
        <v>277</v>
      </c>
      <c r="D78" s="244" t="s">
        <v>29</v>
      </c>
      <c r="E78" s="269" t="s">
        <v>30</v>
      </c>
      <c r="F78" s="270"/>
      <c r="G78" s="266"/>
      <c r="H78" s="267"/>
      <c r="I78" s="267"/>
      <c r="J78" s="268"/>
    </row>
    <row r="79" spans="2:10" ht="26.25" customHeight="1" thickBot="1" x14ac:dyDescent="0.25">
      <c r="B79" s="39"/>
      <c r="C79" s="199"/>
      <c r="D79" s="245"/>
      <c r="E79" s="246" t="s">
        <v>31</v>
      </c>
      <c r="F79" s="247"/>
      <c r="G79" s="248"/>
      <c r="H79" s="249"/>
      <c r="I79" s="249"/>
      <c r="J79" s="250"/>
    </row>
    <row r="80" spans="2:10" ht="26.25" customHeight="1" thickTop="1" x14ac:dyDescent="0.2">
      <c r="B80" s="39"/>
      <c r="C80" s="199"/>
      <c r="D80" s="244" t="s">
        <v>35</v>
      </c>
      <c r="E80" s="269" t="s">
        <v>33</v>
      </c>
      <c r="F80" s="270"/>
      <c r="G80" s="266"/>
      <c r="H80" s="267"/>
      <c r="I80" s="267"/>
      <c r="J80" s="268"/>
    </row>
    <row r="81" spans="2:11" ht="26.25" customHeight="1" thickBot="1" x14ac:dyDescent="0.25">
      <c r="B81" s="39"/>
      <c r="C81" s="199"/>
      <c r="D81" s="253"/>
      <c r="E81" s="209" t="s">
        <v>31</v>
      </c>
      <c r="F81" s="210"/>
      <c r="G81" s="211"/>
      <c r="H81" s="212"/>
      <c r="I81" s="212"/>
      <c r="J81" s="213"/>
    </row>
    <row r="82" spans="2:11" ht="26.25" customHeight="1" x14ac:dyDescent="0.2">
      <c r="B82" s="39"/>
      <c r="C82" s="175"/>
      <c r="D82" s="253"/>
      <c r="E82" s="223" t="s">
        <v>33</v>
      </c>
      <c r="F82" s="224"/>
      <c r="G82" s="225"/>
      <c r="H82" s="226"/>
      <c r="I82" s="226"/>
      <c r="J82" s="227"/>
    </row>
    <row r="83" spans="2:11" ht="26.25" customHeight="1" thickBot="1" x14ac:dyDescent="0.25">
      <c r="B83" s="39"/>
      <c r="C83" s="175"/>
      <c r="D83" s="253"/>
      <c r="E83" s="209" t="s">
        <v>31</v>
      </c>
      <c r="F83" s="210"/>
      <c r="G83" s="211"/>
      <c r="H83" s="212"/>
      <c r="I83" s="212"/>
      <c r="J83" s="213"/>
    </row>
    <row r="84" spans="2:11" ht="26.25" customHeight="1" x14ac:dyDescent="0.2">
      <c r="B84" s="39"/>
      <c r="C84" s="125"/>
      <c r="D84" s="253"/>
      <c r="E84" s="223" t="s">
        <v>33</v>
      </c>
      <c r="F84" s="224"/>
      <c r="G84" s="225"/>
      <c r="H84" s="226"/>
      <c r="I84" s="226"/>
      <c r="J84" s="227"/>
    </row>
    <row r="85" spans="2:11" ht="26.25" customHeight="1" thickBot="1" x14ac:dyDescent="0.25">
      <c r="B85" s="39"/>
      <c r="C85" s="125"/>
      <c r="D85" s="253"/>
      <c r="E85" s="209" t="s">
        <v>31</v>
      </c>
      <c r="F85" s="210"/>
      <c r="G85" s="211"/>
      <c r="H85" s="212"/>
      <c r="I85" s="212"/>
      <c r="J85" s="213"/>
    </row>
    <row r="86" spans="2:11" ht="18" customHeight="1" x14ac:dyDescent="0.2">
      <c r="B86" s="39"/>
      <c r="C86" s="88"/>
      <c r="D86" s="253"/>
      <c r="E86" s="228" t="s">
        <v>34</v>
      </c>
      <c r="F86" s="215"/>
      <c r="G86" s="215"/>
      <c r="H86" s="215"/>
      <c r="I86" s="215"/>
      <c r="J86" s="216"/>
    </row>
    <row r="87" spans="2:11" ht="72" customHeight="1" thickBot="1" x14ac:dyDescent="0.25">
      <c r="B87" s="39"/>
      <c r="C87" s="88"/>
      <c r="D87" s="245"/>
      <c r="E87" s="217"/>
      <c r="F87" s="218"/>
      <c r="G87" s="219"/>
      <c r="H87" s="219"/>
      <c r="I87" s="219"/>
      <c r="J87" s="220"/>
    </row>
    <row r="88" spans="2:11" ht="18" customHeight="1" thickTop="1" x14ac:dyDescent="0.2">
      <c r="B88" s="39"/>
      <c r="C88" s="88"/>
      <c r="D88" s="200" t="s">
        <v>143</v>
      </c>
      <c r="E88" s="201"/>
      <c r="F88" s="201"/>
      <c r="G88" s="201"/>
      <c r="H88" s="201"/>
      <c r="I88" s="201"/>
      <c r="J88" s="202"/>
    </row>
    <row r="89" spans="2:11" ht="60" customHeight="1" thickBot="1" x14ac:dyDescent="0.25">
      <c r="B89" s="40"/>
      <c r="C89" s="80"/>
      <c r="D89" s="203"/>
      <c r="E89" s="204"/>
      <c r="F89" s="204"/>
      <c r="G89" s="204"/>
      <c r="H89" s="204"/>
      <c r="I89" s="204"/>
      <c r="J89" s="205"/>
    </row>
    <row r="90" spans="2:11" ht="26.25" customHeight="1" thickBot="1" x14ac:dyDescent="0.25">
      <c r="B90" s="37">
        <v>9</v>
      </c>
      <c r="C90" s="90" t="s">
        <v>83</v>
      </c>
      <c r="D90" s="238"/>
      <c r="E90" s="239"/>
      <c r="F90" s="84" t="s">
        <v>131</v>
      </c>
      <c r="G90" s="243"/>
      <c r="H90" s="243"/>
      <c r="I90" s="38" t="s">
        <v>27</v>
      </c>
      <c r="J90" s="49"/>
      <c r="K90" s="129"/>
    </row>
    <row r="91" spans="2:11" ht="18" customHeight="1" thickTop="1" x14ac:dyDescent="0.2">
      <c r="B91" s="39"/>
      <c r="C91" s="78"/>
      <c r="D91" s="200" t="s">
        <v>36</v>
      </c>
      <c r="E91" s="201"/>
      <c r="F91" s="201"/>
      <c r="G91" s="201"/>
      <c r="H91" s="201"/>
      <c r="I91" s="201"/>
      <c r="J91" s="202"/>
    </row>
    <row r="92" spans="2:11" ht="60" customHeight="1" thickBot="1" x14ac:dyDescent="0.25">
      <c r="B92" s="40"/>
      <c r="C92" s="74"/>
      <c r="D92" s="203"/>
      <c r="E92" s="204"/>
      <c r="F92" s="204"/>
      <c r="G92" s="204"/>
      <c r="H92" s="204"/>
      <c r="I92" s="204"/>
      <c r="J92" s="205"/>
    </row>
    <row r="93" spans="2:11" ht="21.75" customHeight="1" thickBot="1" x14ac:dyDescent="0.25">
      <c r="B93" s="229" t="s">
        <v>22</v>
      </c>
      <c r="C93" s="230"/>
      <c r="D93" s="230"/>
      <c r="E93" s="231"/>
      <c r="F93" s="232" t="s">
        <v>23</v>
      </c>
      <c r="G93" s="230"/>
      <c r="H93" s="230"/>
      <c r="I93" s="231"/>
      <c r="J93" s="150" t="s">
        <v>243</v>
      </c>
    </row>
    <row r="94" spans="2:11" ht="26.25" customHeight="1" thickBot="1" x14ac:dyDescent="0.25">
      <c r="B94" s="37">
        <v>10</v>
      </c>
      <c r="C94" s="149" t="s">
        <v>245</v>
      </c>
      <c r="D94" s="238"/>
      <c r="E94" s="239"/>
      <c r="F94" s="130" t="s">
        <v>26</v>
      </c>
      <c r="G94" s="243"/>
      <c r="H94" s="243"/>
      <c r="I94" s="131" t="s">
        <v>27</v>
      </c>
      <c r="J94" s="49"/>
    </row>
    <row r="95" spans="2:11" ht="26.25" customHeight="1" thickTop="1" thickBot="1" x14ac:dyDescent="0.25">
      <c r="B95" s="39"/>
      <c r="C95" s="78"/>
      <c r="D95" s="233" t="s">
        <v>28</v>
      </c>
      <c r="E95" s="234"/>
      <c r="F95" s="235"/>
      <c r="G95" s="236"/>
      <c r="H95" s="236"/>
      <c r="I95" s="236"/>
      <c r="J95" s="237"/>
    </row>
    <row r="96" spans="2:11" ht="26.25" customHeight="1" thickTop="1" x14ac:dyDescent="0.2">
      <c r="B96" s="39"/>
      <c r="C96" s="78"/>
      <c r="D96" s="244" t="s">
        <v>29</v>
      </c>
      <c r="E96" s="221" t="s">
        <v>30</v>
      </c>
      <c r="F96" s="222"/>
      <c r="G96" s="206"/>
      <c r="H96" s="207"/>
      <c r="I96" s="207"/>
      <c r="J96" s="208"/>
    </row>
    <row r="97" spans="2:10" ht="26.25" customHeight="1" thickBot="1" x14ac:dyDescent="0.25">
      <c r="B97" s="39"/>
      <c r="C97" s="78"/>
      <c r="D97" s="245"/>
      <c r="E97" s="246" t="s">
        <v>31</v>
      </c>
      <c r="F97" s="247"/>
      <c r="G97" s="248"/>
      <c r="H97" s="249"/>
      <c r="I97" s="249"/>
      <c r="J97" s="250"/>
    </row>
    <row r="98" spans="2:10" ht="26.25" customHeight="1" thickTop="1" x14ac:dyDescent="0.2">
      <c r="B98" s="39"/>
      <c r="C98" s="78"/>
      <c r="D98" s="244" t="s">
        <v>35</v>
      </c>
      <c r="E98" s="221" t="s">
        <v>33</v>
      </c>
      <c r="F98" s="222"/>
      <c r="G98" s="206"/>
      <c r="H98" s="207"/>
      <c r="I98" s="207"/>
      <c r="J98" s="208"/>
    </row>
    <row r="99" spans="2:10" ht="26.25" customHeight="1" thickBot="1" x14ac:dyDescent="0.25">
      <c r="B99" s="39"/>
      <c r="C99" s="78"/>
      <c r="D99" s="253"/>
      <c r="E99" s="209" t="s">
        <v>31</v>
      </c>
      <c r="F99" s="210"/>
      <c r="G99" s="211"/>
      <c r="H99" s="212"/>
      <c r="I99" s="212"/>
      <c r="J99" s="213"/>
    </row>
    <row r="100" spans="2:10" ht="26.25" customHeight="1" x14ac:dyDescent="0.2">
      <c r="B100" s="39"/>
      <c r="C100" s="88"/>
      <c r="D100" s="253"/>
      <c r="E100" s="221" t="s">
        <v>33</v>
      </c>
      <c r="F100" s="222"/>
      <c r="G100" s="206"/>
      <c r="H100" s="207"/>
      <c r="I100" s="207"/>
      <c r="J100" s="208"/>
    </row>
    <row r="101" spans="2:10" ht="26.25" customHeight="1" thickBot="1" x14ac:dyDescent="0.25">
      <c r="B101" s="39"/>
      <c r="C101" s="88"/>
      <c r="D101" s="253"/>
      <c r="E101" s="209" t="s">
        <v>31</v>
      </c>
      <c r="F101" s="210"/>
      <c r="G101" s="211"/>
      <c r="H101" s="212"/>
      <c r="I101" s="212"/>
      <c r="J101" s="213"/>
    </row>
    <row r="102" spans="2:10" ht="26.25" customHeight="1" x14ac:dyDescent="0.2">
      <c r="B102" s="39"/>
      <c r="C102" s="88"/>
      <c r="D102" s="253"/>
      <c r="E102" s="221" t="s">
        <v>33</v>
      </c>
      <c r="F102" s="222"/>
      <c r="G102" s="206"/>
      <c r="H102" s="207"/>
      <c r="I102" s="207"/>
      <c r="J102" s="208"/>
    </row>
    <row r="103" spans="2:10" ht="26.25" customHeight="1" thickBot="1" x14ac:dyDescent="0.25">
      <c r="B103" s="39"/>
      <c r="C103" s="88"/>
      <c r="D103" s="253"/>
      <c r="E103" s="209" t="s">
        <v>31</v>
      </c>
      <c r="F103" s="210"/>
      <c r="G103" s="211"/>
      <c r="H103" s="212"/>
      <c r="I103" s="212"/>
      <c r="J103" s="213"/>
    </row>
    <row r="104" spans="2:10" ht="26.25" customHeight="1" x14ac:dyDescent="0.2">
      <c r="B104" s="39"/>
      <c r="C104" s="88"/>
      <c r="D104" s="253"/>
      <c r="E104" s="221" t="s">
        <v>33</v>
      </c>
      <c r="F104" s="222"/>
      <c r="G104" s="206"/>
      <c r="H104" s="207"/>
      <c r="I104" s="207"/>
      <c r="J104" s="208"/>
    </row>
    <row r="105" spans="2:10" ht="26.25" customHeight="1" thickBot="1" x14ac:dyDescent="0.25">
      <c r="B105" s="39"/>
      <c r="C105" s="88"/>
      <c r="D105" s="253"/>
      <c r="E105" s="209" t="s">
        <v>31</v>
      </c>
      <c r="F105" s="210"/>
      <c r="G105" s="211"/>
      <c r="H105" s="212"/>
      <c r="I105" s="212"/>
      <c r="J105" s="213"/>
    </row>
    <row r="106" spans="2:10" ht="26.25" customHeight="1" x14ac:dyDescent="0.2">
      <c r="B106" s="39"/>
      <c r="C106" s="78"/>
      <c r="D106" s="253"/>
      <c r="E106" s="221" t="s">
        <v>33</v>
      </c>
      <c r="F106" s="222"/>
      <c r="G106" s="206"/>
      <c r="H106" s="207"/>
      <c r="I106" s="207"/>
      <c r="J106" s="208"/>
    </row>
    <row r="107" spans="2:10" ht="26.25" customHeight="1" thickBot="1" x14ac:dyDescent="0.25">
      <c r="B107" s="39"/>
      <c r="C107" s="78"/>
      <c r="D107" s="253"/>
      <c r="E107" s="209" t="s">
        <v>31</v>
      </c>
      <c r="F107" s="210"/>
      <c r="G107" s="211"/>
      <c r="H107" s="212"/>
      <c r="I107" s="212"/>
      <c r="J107" s="213"/>
    </row>
    <row r="108" spans="2:10" ht="18" customHeight="1" x14ac:dyDescent="0.2">
      <c r="B108" s="39"/>
      <c r="C108" s="78"/>
      <c r="D108" s="253"/>
      <c r="E108" s="214" t="s">
        <v>265</v>
      </c>
      <c r="F108" s="215"/>
      <c r="G108" s="215"/>
      <c r="H108" s="215"/>
      <c r="I108" s="215"/>
      <c r="J108" s="216"/>
    </row>
    <row r="109" spans="2:10" ht="72" customHeight="1" thickBot="1" x14ac:dyDescent="0.25">
      <c r="B109" s="39"/>
      <c r="C109" s="78"/>
      <c r="D109" s="245"/>
      <c r="E109" s="217"/>
      <c r="F109" s="218"/>
      <c r="G109" s="219"/>
      <c r="H109" s="219"/>
      <c r="I109" s="219"/>
      <c r="J109" s="220"/>
    </row>
    <row r="110" spans="2:10" ht="17.399999999999999" customHeight="1" thickTop="1" x14ac:dyDescent="0.2">
      <c r="B110" s="39"/>
      <c r="C110" s="78"/>
      <c r="D110" s="200" t="s">
        <v>37</v>
      </c>
      <c r="E110" s="201"/>
      <c r="F110" s="201"/>
      <c r="G110" s="201"/>
      <c r="H110" s="201"/>
      <c r="I110" s="201"/>
      <c r="J110" s="202"/>
    </row>
    <row r="111" spans="2:10" ht="60" customHeight="1" thickBot="1" x14ac:dyDescent="0.25">
      <c r="B111" s="40"/>
      <c r="C111" s="74"/>
      <c r="D111" s="203"/>
      <c r="E111" s="204"/>
      <c r="F111" s="204"/>
      <c r="G111" s="204"/>
      <c r="H111" s="204"/>
      <c r="I111" s="204"/>
      <c r="J111" s="205"/>
    </row>
    <row r="112" spans="2:10" ht="26.25" customHeight="1" thickBot="1" x14ac:dyDescent="0.25">
      <c r="B112" s="37">
        <v>11</v>
      </c>
      <c r="C112" s="90" t="s">
        <v>83</v>
      </c>
      <c r="D112" s="262"/>
      <c r="E112" s="263"/>
      <c r="F112" s="132" t="s">
        <v>131</v>
      </c>
      <c r="G112" s="264"/>
      <c r="H112" s="264"/>
      <c r="I112" s="133" t="s">
        <v>27</v>
      </c>
      <c r="J112" s="48"/>
    </row>
    <row r="113" spans="2:10" ht="26.25" customHeight="1" thickBot="1" x14ac:dyDescent="0.25">
      <c r="B113" s="37">
        <v>12</v>
      </c>
      <c r="C113" s="90" t="s">
        <v>86</v>
      </c>
      <c r="D113" s="238"/>
      <c r="E113" s="239"/>
      <c r="F113" s="130" t="s">
        <v>26</v>
      </c>
      <c r="G113" s="243"/>
      <c r="H113" s="243"/>
      <c r="I113" s="131" t="s">
        <v>27</v>
      </c>
      <c r="J113" s="49"/>
    </row>
    <row r="114" spans="2:10" ht="26.25" customHeight="1" thickTop="1" thickBot="1" x14ac:dyDescent="0.25">
      <c r="B114" s="39"/>
      <c r="C114" s="88"/>
      <c r="D114" s="233" t="s">
        <v>28</v>
      </c>
      <c r="E114" s="234"/>
      <c r="F114" s="235"/>
      <c r="G114" s="236"/>
      <c r="H114" s="236"/>
      <c r="I114" s="236"/>
      <c r="J114" s="237"/>
    </row>
    <row r="115" spans="2:10" ht="26.25" customHeight="1" thickTop="1" x14ac:dyDescent="0.2">
      <c r="B115" s="39"/>
      <c r="C115" s="88"/>
      <c r="D115" s="244" t="s">
        <v>29</v>
      </c>
      <c r="E115" s="221" t="s">
        <v>30</v>
      </c>
      <c r="F115" s="222"/>
      <c r="G115" s="206"/>
      <c r="H115" s="207"/>
      <c r="I115" s="207"/>
      <c r="J115" s="208"/>
    </row>
    <row r="116" spans="2:10" ht="26.25" customHeight="1" thickBot="1" x14ac:dyDescent="0.25">
      <c r="B116" s="39"/>
      <c r="C116" s="88"/>
      <c r="D116" s="245"/>
      <c r="E116" s="246" t="s">
        <v>31</v>
      </c>
      <c r="F116" s="247"/>
      <c r="G116" s="248"/>
      <c r="H116" s="249"/>
      <c r="I116" s="249"/>
      <c r="J116" s="250"/>
    </row>
    <row r="117" spans="2:10" ht="26.25" customHeight="1" thickTop="1" x14ac:dyDescent="0.2">
      <c r="B117" s="39"/>
      <c r="C117" s="88"/>
      <c r="D117" s="244" t="s">
        <v>35</v>
      </c>
      <c r="E117" s="221" t="s">
        <v>33</v>
      </c>
      <c r="F117" s="222"/>
      <c r="G117" s="206"/>
      <c r="H117" s="207"/>
      <c r="I117" s="207"/>
      <c r="J117" s="208"/>
    </row>
    <row r="118" spans="2:10" ht="26.25" customHeight="1" thickBot="1" x14ac:dyDescent="0.25">
      <c r="B118" s="39"/>
      <c r="C118" s="88"/>
      <c r="D118" s="253"/>
      <c r="E118" s="209" t="s">
        <v>31</v>
      </c>
      <c r="F118" s="210"/>
      <c r="G118" s="211"/>
      <c r="H118" s="212"/>
      <c r="I118" s="212"/>
      <c r="J118" s="213"/>
    </row>
    <row r="119" spans="2:10" ht="26.25" customHeight="1" x14ac:dyDescent="0.2">
      <c r="B119" s="39"/>
      <c r="C119" s="88"/>
      <c r="D119" s="253"/>
      <c r="E119" s="221" t="s">
        <v>33</v>
      </c>
      <c r="F119" s="222"/>
      <c r="G119" s="206"/>
      <c r="H119" s="207"/>
      <c r="I119" s="207"/>
      <c r="J119" s="208"/>
    </row>
    <row r="120" spans="2:10" ht="26.25" customHeight="1" thickBot="1" x14ac:dyDescent="0.25">
      <c r="B120" s="39"/>
      <c r="C120" s="88"/>
      <c r="D120" s="253"/>
      <c r="E120" s="209" t="s">
        <v>31</v>
      </c>
      <c r="F120" s="210"/>
      <c r="G120" s="211"/>
      <c r="H120" s="212"/>
      <c r="I120" s="212"/>
      <c r="J120" s="213"/>
    </row>
    <row r="121" spans="2:10" ht="18" customHeight="1" x14ac:dyDescent="0.2">
      <c r="B121" s="39"/>
      <c r="C121" s="88"/>
      <c r="D121" s="253"/>
      <c r="E121" s="228" t="s">
        <v>34</v>
      </c>
      <c r="F121" s="215"/>
      <c r="G121" s="215"/>
      <c r="H121" s="215"/>
      <c r="I121" s="215"/>
      <c r="J121" s="216"/>
    </row>
    <row r="122" spans="2:10" ht="72" customHeight="1" thickBot="1" x14ac:dyDescent="0.25">
      <c r="B122" s="39"/>
      <c r="C122" s="88"/>
      <c r="D122" s="245"/>
      <c r="E122" s="217"/>
      <c r="F122" s="218"/>
      <c r="G122" s="219"/>
      <c r="H122" s="219"/>
      <c r="I122" s="219"/>
      <c r="J122" s="220"/>
    </row>
    <row r="123" spans="2:10" ht="17.399999999999999" customHeight="1" thickTop="1" x14ac:dyDescent="0.2">
      <c r="B123" s="39"/>
      <c r="C123" s="88"/>
      <c r="D123" s="200" t="s">
        <v>133</v>
      </c>
      <c r="E123" s="201"/>
      <c r="F123" s="201"/>
      <c r="G123" s="201"/>
      <c r="H123" s="201"/>
      <c r="I123" s="201"/>
      <c r="J123" s="202"/>
    </row>
    <row r="124" spans="2:10" ht="60" customHeight="1" thickBot="1" x14ac:dyDescent="0.25">
      <c r="B124" s="40"/>
      <c r="C124" s="80"/>
      <c r="D124" s="203"/>
      <c r="E124" s="204"/>
      <c r="F124" s="204"/>
      <c r="G124" s="204"/>
      <c r="H124" s="204"/>
      <c r="I124" s="204"/>
      <c r="J124" s="205"/>
    </row>
    <row r="125" spans="2:10" ht="26.25" customHeight="1" thickBot="1" x14ac:dyDescent="0.25">
      <c r="B125" s="37">
        <v>13</v>
      </c>
      <c r="C125" s="90" t="s">
        <v>83</v>
      </c>
      <c r="D125" s="262"/>
      <c r="E125" s="263"/>
      <c r="F125" s="132" t="s">
        <v>131</v>
      </c>
      <c r="G125" s="264"/>
      <c r="H125" s="264"/>
      <c r="I125" s="133" t="s">
        <v>27</v>
      </c>
      <c r="J125" s="48"/>
    </row>
    <row r="126" spans="2:10" ht="21.75" customHeight="1" thickBot="1" x14ac:dyDescent="0.25">
      <c r="B126" s="229" t="s">
        <v>22</v>
      </c>
      <c r="C126" s="230"/>
      <c r="D126" s="240"/>
      <c r="E126" s="241"/>
      <c r="F126" s="242" t="s">
        <v>23</v>
      </c>
      <c r="G126" s="240"/>
      <c r="H126" s="240"/>
      <c r="I126" s="241"/>
      <c r="J126" s="150" t="s">
        <v>243</v>
      </c>
    </row>
    <row r="127" spans="2:10" ht="26.25" customHeight="1" thickBot="1" x14ac:dyDescent="0.25">
      <c r="B127" s="37">
        <v>14</v>
      </c>
      <c r="C127" s="148" t="s">
        <v>241</v>
      </c>
      <c r="D127" s="238"/>
      <c r="E127" s="239"/>
      <c r="F127" s="130" t="s">
        <v>26</v>
      </c>
      <c r="G127" s="243"/>
      <c r="H127" s="243"/>
      <c r="I127" s="131" t="s">
        <v>27</v>
      </c>
      <c r="J127" s="49"/>
    </row>
    <row r="128" spans="2:10" ht="26.25" customHeight="1" thickTop="1" thickBot="1" x14ac:dyDescent="0.25">
      <c r="B128" s="39"/>
      <c r="C128" s="88"/>
      <c r="D128" s="233" t="s">
        <v>28</v>
      </c>
      <c r="E128" s="234"/>
      <c r="F128" s="235"/>
      <c r="G128" s="236"/>
      <c r="H128" s="236"/>
      <c r="I128" s="236"/>
      <c r="J128" s="237"/>
    </row>
    <row r="129" spans="2:10" ht="26.25" customHeight="1" thickTop="1" x14ac:dyDescent="0.2">
      <c r="B129" s="39"/>
      <c r="C129" s="88"/>
      <c r="D129" s="244" t="s">
        <v>29</v>
      </c>
      <c r="E129" s="221" t="s">
        <v>30</v>
      </c>
      <c r="F129" s="222"/>
      <c r="G129" s="206"/>
      <c r="H129" s="207"/>
      <c r="I129" s="207"/>
      <c r="J129" s="208"/>
    </row>
    <row r="130" spans="2:10" ht="26.25" customHeight="1" thickBot="1" x14ac:dyDescent="0.25">
      <c r="B130" s="39"/>
      <c r="C130" s="88"/>
      <c r="D130" s="245"/>
      <c r="E130" s="246" t="s">
        <v>31</v>
      </c>
      <c r="F130" s="247"/>
      <c r="G130" s="248"/>
      <c r="H130" s="249"/>
      <c r="I130" s="249"/>
      <c r="J130" s="250"/>
    </row>
    <row r="131" spans="2:10" ht="26.25" customHeight="1" thickTop="1" x14ac:dyDescent="0.2">
      <c r="B131" s="39"/>
      <c r="C131" s="88"/>
      <c r="D131" s="244" t="s">
        <v>35</v>
      </c>
      <c r="E131" s="221" t="s">
        <v>33</v>
      </c>
      <c r="F131" s="222"/>
      <c r="G131" s="206"/>
      <c r="H131" s="207"/>
      <c r="I131" s="207"/>
      <c r="J131" s="208"/>
    </row>
    <row r="132" spans="2:10" ht="26.25" customHeight="1" thickBot="1" x14ac:dyDescent="0.25">
      <c r="B132" s="39"/>
      <c r="C132" s="88"/>
      <c r="D132" s="253"/>
      <c r="E132" s="209" t="s">
        <v>31</v>
      </c>
      <c r="F132" s="210"/>
      <c r="G132" s="211"/>
      <c r="H132" s="212"/>
      <c r="I132" s="212"/>
      <c r="J132" s="213"/>
    </row>
    <row r="133" spans="2:10" ht="26.25" customHeight="1" x14ac:dyDescent="0.2">
      <c r="B133" s="39"/>
      <c r="C133" s="88"/>
      <c r="D133" s="253"/>
      <c r="E133" s="221" t="s">
        <v>33</v>
      </c>
      <c r="F133" s="222"/>
      <c r="G133" s="206"/>
      <c r="H133" s="207"/>
      <c r="I133" s="207"/>
      <c r="J133" s="208"/>
    </row>
    <row r="134" spans="2:10" ht="26.25" customHeight="1" thickBot="1" x14ac:dyDescent="0.25">
      <c r="B134" s="39"/>
      <c r="C134" s="88"/>
      <c r="D134" s="253"/>
      <c r="E134" s="209" t="s">
        <v>31</v>
      </c>
      <c r="F134" s="210"/>
      <c r="G134" s="211"/>
      <c r="H134" s="212"/>
      <c r="I134" s="212"/>
      <c r="J134" s="213"/>
    </row>
    <row r="135" spans="2:10" ht="26.25" customHeight="1" x14ac:dyDescent="0.2">
      <c r="B135" s="39"/>
      <c r="C135" s="88"/>
      <c r="D135" s="253"/>
      <c r="E135" s="221" t="s">
        <v>33</v>
      </c>
      <c r="F135" s="222"/>
      <c r="G135" s="206"/>
      <c r="H135" s="207"/>
      <c r="I135" s="207"/>
      <c r="J135" s="208"/>
    </row>
    <row r="136" spans="2:10" ht="26.25" customHeight="1" thickBot="1" x14ac:dyDescent="0.25">
      <c r="B136" s="39"/>
      <c r="C136" s="88"/>
      <c r="D136" s="253"/>
      <c r="E136" s="209" t="s">
        <v>31</v>
      </c>
      <c r="F136" s="210"/>
      <c r="G136" s="211"/>
      <c r="H136" s="212"/>
      <c r="I136" s="212"/>
      <c r="J136" s="213"/>
    </row>
    <row r="137" spans="2:10" ht="18" customHeight="1" x14ac:dyDescent="0.2">
      <c r="B137" s="39"/>
      <c r="C137" s="88"/>
      <c r="D137" s="253"/>
      <c r="E137" s="228" t="s">
        <v>34</v>
      </c>
      <c r="F137" s="215"/>
      <c r="G137" s="215"/>
      <c r="H137" s="215"/>
      <c r="I137" s="215"/>
      <c r="J137" s="216"/>
    </row>
    <row r="138" spans="2:10" ht="72" customHeight="1" thickBot="1" x14ac:dyDescent="0.25">
      <c r="B138" s="39"/>
      <c r="C138" s="88"/>
      <c r="D138" s="245"/>
      <c r="E138" s="217"/>
      <c r="F138" s="218"/>
      <c r="G138" s="219"/>
      <c r="H138" s="219"/>
      <c r="I138" s="219"/>
      <c r="J138" s="220"/>
    </row>
    <row r="139" spans="2:10" ht="17.399999999999999" customHeight="1" thickTop="1" x14ac:dyDescent="0.2">
      <c r="B139" s="39"/>
      <c r="C139" s="88"/>
      <c r="D139" s="200" t="s">
        <v>134</v>
      </c>
      <c r="E139" s="201"/>
      <c r="F139" s="201"/>
      <c r="G139" s="201"/>
      <c r="H139" s="201"/>
      <c r="I139" s="201"/>
      <c r="J139" s="202"/>
    </row>
    <row r="140" spans="2:10" ht="60" customHeight="1" thickBot="1" x14ac:dyDescent="0.25">
      <c r="B140" s="40"/>
      <c r="C140" s="80"/>
      <c r="D140" s="203"/>
      <c r="E140" s="204"/>
      <c r="F140" s="204"/>
      <c r="G140" s="204"/>
      <c r="H140" s="204"/>
      <c r="I140" s="204"/>
      <c r="J140" s="205"/>
    </row>
    <row r="141" spans="2:10" ht="26.25" customHeight="1" thickBot="1" x14ac:dyDescent="0.25">
      <c r="B141" s="37">
        <v>15</v>
      </c>
      <c r="C141" s="90" t="s">
        <v>83</v>
      </c>
      <c r="D141" s="238"/>
      <c r="E141" s="239"/>
      <c r="F141" s="84" t="s">
        <v>131</v>
      </c>
      <c r="G141" s="243"/>
      <c r="H141" s="243"/>
      <c r="I141" s="38" t="s">
        <v>27</v>
      </c>
      <c r="J141" s="49"/>
    </row>
    <row r="142" spans="2:10" ht="26.25" customHeight="1" thickTop="1" x14ac:dyDescent="0.2">
      <c r="B142" s="96">
        <v>16</v>
      </c>
      <c r="C142" s="97" t="s">
        <v>87</v>
      </c>
      <c r="D142" s="251"/>
      <c r="E142" s="252"/>
      <c r="F142" s="258"/>
      <c r="G142" s="259"/>
      <c r="H142" s="259"/>
      <c r="I142" s="260"/>
      <c r="J142" s="95"/>
    </row>
    <row r="143" spans="2:10" ht="26.25" customHeight="1" thickBot="1" x14ac:dyDescent="0.25">
      <c r="B143" s="39"/>
      <c r="C143" s="93"/>
      <c r="D143" s="254" t="s">
        <v>136</v>
      </c>
      <c r="E143" s="255"/>
      <c r="F143" s="256"/>
      <c r="G143" s="257"/>
      <c r="H143" s="257"/>
      <c r="I143" s="257"/>
      <c r="J143" s="135"/>
    </row>
    <row r="144" spans="2:10" ht="17.399999999999999" customHeight="1" thickTop="1" x14ac:dyDescent="0.2">
      <c r="B144" s="39"/>
      <c r="C144" s="88"/>
      <c r="D144" s="200" t="s">
        <v>137</v>
      </c>
      <c r="E144" s="201"/>
      <c r="F144" s="201"/>
      <c r="G144" s="201"/>
      <c r="H144" s="201"/>
      <c r="I144" s="201"/>
      <c r="J144" s="202"/>
    </row>
    <row r="145" spans="2:13" ht="60" customHeight="1" thickBot="1" x14ac:dyDescent="0.25">
      <c r="B145" s="39"/>
      <c r="C145" s="128"/>
      <c r="D145" s="203"/>
      <c r="E145" s="204"/>
      <c r="F145" s="204"/>
      <c r="G145" s="204"/>
      <c r="H145" s="204"/>
      <c r="I145" s="204"/>
      <c r="J145" s="205"/>
    </row>
    <row r="146" spans="2:13" ht="26.25" customHeight="1" x14ac:dyDescent="0.2">
      <c r="B146" s="37">
        <v>17</v>
      </c>
      <c r="C146" s="90" t="s">
        <v>88</v>
      </c>
      <c r="D146" s="355"/>
      <c r="E146" s="356"/>
      <c r="F146" s="356"/>
      <c r="G146" s="356"/>
      <c r="H146" s="356"/>
      <c r="I146" s="357"/>
      <c r="J146" s="134"/>
      <c r="K146" s="177"/>
      <c r="L146" s="178"/>
      <c r="M146" s="178"/>
    </row>
    <row r="147" spans="2:13" ht="26.25" customHeight="1" thickBot="1" x14ac:dyDescent="0.25">
      <c r="B147" s="39"/>
      <c r="C147" s="127"/>
      <c r="D147" s="254" t="s">
        <v>229</v>
      </c>
      <c r="E147" s="255"/>
      <c r="F147" s="353"/>
      <c r="G147" s="354"/>
      <c r="H147" s="354"/>
      <c r="I147" s="354"/>
      <c r="J147" s="135"/>
      <c r="K147" s="177"/>
      <c r="L147" s="178"/>
      <c r="M147" s="178"/>
    </row>
    <row r="148" spans="2:13" ht="17.399999999999999" customHeight="1" thickTop="1" x14ac:dyDescent="0.2">
      <c r="B148" s="39"/>
      <c r="C148" s="128"/>
      <c r="D148" s="200" t="s">
        <v>230</v>
      </c>
      <c r="E148" s="201"/>
      <c r="F148" s="201"/>
      <c r="G148" s="201"/>
      <c r="H148" s="201"/>
      <c r="I148" s="201"/>
      <c r="J148" s="202"/>
      <c r="K148" s="178"/>
      <c r="L148" s="178"/>
      <c r="M148" s="178"/>
    </row>
    <row r="149" spans="2:13" ht="60" customHeight="1" thickBot="1" x14ac:dyDescent="0.25">
      <c r="B149" s="40"/>
      <c r="C149" s="80"/>
      <c r="D149" s="203"/>
      <c r="E149" s="204"/>
      <c r="F149" s="204"/>
      <c r="G149" s="204"/>
      <c r="H149" s="204"/>
      <c r="I149" s="204"/>
      <c r="J149" s="205"/>
      <c r="K149" s="177"/>
      <c r="L149" s="178"/>
      <c r="M149" s="178"/>
    </row>
    <row r="150" spans="2:13" ht="14.25" customHeight="1" x14ac:dyDescent="0.2">
      <c r="B150" s="41"/>
      <c r="J150" s="24"/>
    </row>
    <row r="151" spans="2:13" ht="21" customHeight="1" thickBot="1" x14ac:dyDescent="0.25">
      <c r="B151" s="371" t="s">
        <v>38</v>
      </c>
      <c r="C151" s="372"/>
      <c r="D151" s="372"/>
      <c r="E151" s="372"/>
      <c r="F151" s="372"/>
      <c r="G151" s="372"/>
      <c r="H151" s="372"/>
      <c r="I151" s="372"/>
      <c r="J151" s="372"/>
    </row>
    <row r="152" spans="2:13" ht="148.5" customHeight="1" thickBot="1" x14ac:dyDescent="0.25">
      <c r="B152" s="381"/>
      <c r="C152" s="382"/>
      <c r="D152" s="382"/>
      <c r="E152" s="382"/>
      <c r="F152" s="382"/>
      <c r="G152" s="382"/>
      <c r="H152" s="382"/>
      <c r="I152" s="382"/>
      <c r="J152" s="383"/>
    </row>
    <row r="153" spans="2:13" ht="22.5" customHeight="1" x14ac:dyDescent="0.2">
      <c r="B153" s="23"/>
      <c r="C153" s="23"/>
      <c r="D153" s="23"/>
      <c r="E153" s="23"/>
      <c r="F153" s="23"/>
      <c r="G153" s="23"/>
      <c r="H153" s="23"/>
      <c r="I153" s="23"/>
      <c r="J153" s="23"/>
    </row>
    <row r="154" spans="2:13" ht="15" customHeight="1" x14ac:dyDescent="0.2">
      <c r="B154" s="42"/>
      <c r="C154" s="15"/>
      <c r="D154" s="15"/>
      <c r="E154" s="15"/>
      <c r="F154" s="15"/>
      <c r="J154" s="15"/>
    </row>
    <row r="155" spans="2:13" ht="17.399999999999999" x14ac:dyDescent="0.2">
      <c r="B155" s="98" t="s">
        <v>138</v>
      </c>
      <c r="C155" s="43"/>
      <c r="D155" s="43"/>
      <c r="E155" s="43"/>
      <c r="F155" s="43"/>
      <c r="G155" s="43"/>
      <c r="H155" s="44"/>
      <c r="I155" s="43"/>
      <c r="J155" s="43"/>
    </row>
    <row r="156" spans="2:13" ht="18" customHeight="1" x14ac:dyDescent="0.2">
      <c r="B156" s="15" t="s">
        <v>39</v>
      </c>
      <c r="C156" s="15"/>
      <c r="D156" s="15"/>
      <c r="E156" s="15"/>
      <c r="F156" s="15"/>
      <c r="J156" s="15"/>
    </row>
    <row r="157" spans="2:13" ht="18" customHeight="1" x14ac:dyDescent="0.2">
      <c r="B157" s="64" t="s">
        <v>139</v>
      </c>
      <c r="C157" s="15"/>
      <c r="D157" s="15"/>
      <c r="E157" s="15"/>
      <c r="F157" s="15"/>
      <c r="J157" s="15"/>
    </row>
    <row r="158" spans="2:13" ht="225" customHeight="1" x14ac:dyDescent="0.2">
      <c r="B158" s="358"/>
      <c r="C158" s="359"/>
      <c r="D158" s="359"/>
      <c r="E158" s="359"/>
      <c r="F158" s="359"/>
      <c r="G158" s="359"/>
      <c r="H158" s="359"/>
      <c r="I158" s="359"/>
      <c r="J158" s="360"/>
    </row>
    <row r="159" spans="2:13" ht="15.75" customHeight="1" x14ac:dyDescent="0.2">
      <c r="C159" s="15"/>
      <c r="D159" s="15"/>
      <c r="E159" s="15"/>
      <c r="F159" s="15"/>
      <c r="J159" s="15"/>
    </row>
    <row r="160" spans="2:13" ht="17.399999999999999" x14ac:dyDescent="0.2">
      <c r="B160" s="22" t="s">
        <v>40</v>
      </c>
      <c r="C160" s="59"/>
      <c r="D160" s="59"/>
      <c r="E160" s="59"/>
      <c r="F160" s="59"/>
    </row>
    <row r="161" spans="2:10" ht="18" customHeight="1" x14ac:dyDescent="0.2">
      <c r="B161" s="64" t="s">
        <v>41</v>
      </c>
    </row>
    <row r="162" spans="2:10" ht="214.35" customHeight="1" x14ac:dyDescent="0.2">
      <c r="B162" s="361"/>
      <c r="C162" s="362"/>
      <c r="D162" s="362"/>
      <c r="E162" s="362"/>
      <c r="F162" s="362"/>
      <c r="G162" s="362"/>
      <c r="H162" s="362"/>
      <c r="I162" s="362"/>
      <c r="J162" s="363"/>
    </row>
    <row r="163" spans="2:10" s="61" customFormat="1" ht="24.6" customHeight="1" x14ac:dyDescent="0.2">
      <c r="B163" s="60" t="s">
        <v>42</v>
      </c>
      <c r="G163" s="60"/>
      <c r="H163" s="62"/>
      <c r="I163" s="60"/>
    </row>
    <row r="164" spans="2:10" x14ac:dyDescent="0.2">
      <c r="C164" s="15"/>
      <c r="D164" s="15"/>
      <c r="E164" s="15"/>
      <c r="F164" s="15"/>
      <c r="J164" s="15"/>
    </row>
    <row r="167" spans="2:10" x14ac:dyDescent="0.2">
      <c r="B167" s="52"/>
      <c r="G167" s="52"/>
      <c r="I167" s="52"/>
    </row>
    <row r="168" spans="2:10" x14ac:dyDescent="0.2">
      <c r="B168" s="52"/>
      <c r="G168" s="52"/>
      <c r="I168" s="52"/>
    </row>
    <row r="169" spans="2:10" x14ac:dyDescent="0.2">
      <c r="B169" s="52"/>
      <c r="G169" s="52"/>
      <c r="I169" s="52"/>
    </row>
    <row r="170" spans="2:10" x14ac:dyDescent="0.2">
      <c r="B170" s="52"/>
      <c r="G170" s="52"/>
      <c r="I170" s="52"/>
    </row>
    <row r="171" spans="2:10" x14ac:dyDescent="0.2">
      <c r="B171" s="52"/>
      <c r="G171" s="52"/>
      <c r="I171" s="52"/>
    </row>
    <row r="172" spans="2:10" x14ac:dyDescent="0.2">
      <c r="B172" s="52"/>
      <c r="G172" s="52"/>
      <c r="I172" s="52"/>
    </row>
    <row r="173" spans="2:10" x14ac:dyDescent="0.2">
      <c r="B173" s="52"/>
      <c r="G173" s="52"/>
      <c r="I173" s="52"/>
    </row>
    <row r="174" spans="2:10" x14ac:dyDescent="0.2">
      <c r="B174" s="52"/>
      <c r="G174" s="52"/>
      <c r="I174" s="52"/>
    </row>
    <row r="175" spans="2:10" x14ac:dyDescent="0.2">
      <c r="B175" s="52"/>
      <c r="G175" s="52"/>
      <c r="I175" s="52"/>
    </row>
    <row r="176" spans="2:10" x14ac:dyDescent="0.2">
      <c r="B176" s="52"/>
      <c r="G176" s="52"/>
      <c r="I176" s="52"/>
    </row>
    <row r="177" spans="2:10" x14ac:dyDescent="0.2">
      <c r="B177" s="52"/>
      <c r="G177" s="52"/>
      <c r="I177" s="52"/>
    </row>
    <row r="178" spans="2:10" x14ac:dyDescent="0.2">
      <c r="B178" s="52"/>
      <c r="G178" s="52"/>
      <c r="I178" s="52"/>
    </row>
    <row r="179" spans="2:10" x14ac:dyDescent="0.2">
      <c r="B179" s="52"/>
      <c r="G179" s="52"/>
      <c r="I179" s="52"/>
    </row>
    <row r="180" spans="2:10" x14ac:dyDescent="0.2">
      <c r="B180" s="52"/>
      <c r="G180" s="52"/>
      <c r="I180" s="52"/>
    </row>
    <row r="181" spans="2:10" x14ac:dyDescent="0.2">
      <c r="B181" s="52"/>
      <c r="G181" s="52"/>
      <c r="I181" s="52"/>
    </row>
    <row r="182" spans="2:10" x14ac:dyDescent="0.2">
      <c r="B182" s="52"/>
      <c r="G182" s="52"/>
      <c r="I182" s="52"/>
    </row>
    <row r="187" spans="2:10" x14ac:dyDescent="0.2">
      <c r="C187" s="45"/>
      <c r="D187" s="45"/>
      <c r="E187" s="45"/>
      <c r="F187" s="45"/>
      <c r="G187" s="45"/>
      <c r="I187" s="45"/>
      <c r="J187" s="45"/>
    </row>
    <row r="190" spans="2:10" x14ac:dyDescent="0.2">
      <c r="C190" s="15"/>
      <c r="D190" s="15"/>
      <c r="E190" s="15"/>
      <c r="F190" s="15"/>
      <c r="J190" s="15"/>
    </row>
    <row r="205" spans="2:10" x14ac:dyDescent="0.2">
      <c r="C205" s="15"/>
      <c r="D205" s="15"/>
      <c r="E205" s="15"/>
      <c r="F205" s="15"/>
      <c r="J205" s="15"/>
    </row>
    <row r="208" spans="2:10" x14ac:dyDescent="0.2">
      <c r="B208" s="45"/>
      <c r="C208" s="45"/>
      <c r="D208" s="45"/>
      <c r="E208" s="45"/>
      <c r="F208" s="45"/>
      <c r="G208" s="45"/>
      <c r="I208" s="45"/>
      <c r="J208" s="45"/>
    </row>
  </sheetData>
  <mergeCells count="248">
    <mergeCell ref="D147:E147"/>
    <mergeCell ref="F147:I147"/>
    <mergeCell ref="D148:J148"/>
    <mergeCell ref="D149:J149"/>
    <mergeCell ref="D146:I146"/>
    <mergeCell ref="B158:J158"/>
    <mergeCell ref="B162:J162"/>
    <mergeCell ref="B1:J1"/>
    <mergeCell ref="B2:J2"/>
    <mergeCell ref="B30:C30"/>
    <mergeCell ref="B3:C3"/>
    <mergeCell ref="B151:J151"/>
    <mergeCell ref="F32:I32"/>
    <mergeCell ref="F33:I33"/>
    <mergeCell ref="B32:E32"/>
    <mergeCell ref="D74:J74"/>
    <mergeCell ref="D75:J75"/>
    <mergeCell ref="B72:E72"/>
    <mergeCell ref="F72:I72"/>
    <mergeCell ref="D76:E76"/>
    <mergeCell ref="D90:E90"/>
    <mergeCell ref="B152:J152"/>
    <mergeCell ref="F73:I73"/>
    <mergeCell ref="G38:H38"/>
    <mergeCell ref="D39:E39"/>
    <mergeCell ref="D54:J54"/>
    <mergeCell ref="D55:J55"/>
    <mergeCell ref="D30:J30"/>
    <mergeCell ref="F39:J39"/>
    <mergeCell ref="E40:F40"/>
    <mergeCell ref="D40:D41"/>
    <mergeCell ref="C33:E33"/>
    <mergeCell ref="E63:F63"/>
    <mergeCell ref="D56:E56"/>
    <mergeCell ref="F57:J57"/>
    <mergeCell ref="F59:J59"/>
    <mergeCell ref="G60:J60"/>
    <mergeCell ref="D59:E59"/>
    <mergeCell ref="D60:D61"/>
    <mergeCell ref="G61:J61"/>
    <mergeCell ref="G62:J62"/>
    <mergeCell ref="G63:J63"/>
    <mergeCell ref="G42:J42"/>
    <mergeCell ref="G43:J43"/>
    <mergeCell ref="G50:J50"/>
    <mergeCell ref="G51:J51"/>
    <mergeCell ref="E53:J53"/>
    <mergeCell ref="D62:D67"/>
    <mergeCell ref="E43:F43"/>
    <mergeCell ref="B57:B58"/>
    <mergeCell ref="G47:J47"/>
    <mergeCell ref="E50:F50"/>
    <mergeCell ref="E51:F51"/>
    <mergeCell ref="E64:F64"/>
    <mergeCell ref="E65:F65"/>
    <mergeCell ref="E66:J66"/>
    <mergeCell ref="E67:J67"/>
    <mergeCell ref="G64:J64"/>
    <mergeCell ref="C57:C58"/>
    <mergeCell ref="D3:I3"/>
    <mergeCell ref="D5:I5"/>
    <mergeCell ref="D7:I7"/>
    <mergeCell ref="D8:I8"/>
    <mergeCell ref="D9:I9"/>
    <mergeCell ref="D10:I10"/>
    <mergeCell ref="D11:I11"/>
    <mergeCell ref="D18:I18"/>
    <mergeCell ref="D19:I19"/>
    <mergeCell ref="D17:I17"/>
    <mergeCell ref="D6:I6"/>
    <mergeCell ref="B4:I4"/>
    <mergeCell ref="B10:C10"/>
    <mergeCell ref="B11:C11"/>
    <mergeCell ref="B13:E13"/>
    <mergeCell ref="B17:C17"/>
    <mergeCell ref="B18:C18"/>
    <mergeCell ref="B6:C6"/>
    <mergeCell ref="B19:C19"/>
    <mergeCell ref="B9:C9"/>
    <mergeCell ref="B5:C5"/>
    <mergeCell ref="B7:C7"/>
    <mergeCell ref="B8:C8"/>
    <mergeCell ref="D34:E34"/>
    <mergeCell ref="D57:E57"/>
    <mergeCell ref="D58:E58"/>
    <mergeCell ref="D38:E38"/>
    <mergeCell ref="E48:F48"/>
    <mergeCell ref="G48:J48"/>
    <mergeCell ref="E49:F49"/>
    <mergeCell ref="G49:J49"/>
    <mergeCell ref="D35:J35"/>
    <mergeCell ref="E46:F46"/>
    <mergeCell ref="E52:J52"/>
    <mergeCell ref="E44:F44"/>
    <mergeCell ref="G44:J44"/>
    <mergeCell ref="E45:F45"/>
    <mergeCell ref="G45:J45"/>
    <mergeCell ref="G46:J46"/>
    <mergeCell ref="E47:F47"/>
    <mergeCell ref="D36:J36"/>
    <mergeCell ref="G34:H34"/>
    <mergeCell ref="D42:D53"/>
    <mergeCell ref="D37:E37"/>
    <mergeCell ref="E41:F41"/>
    <mergeCell ref="E42:F42"/>
    <mergeCell ref="G40:J40"/>
    <mergeCell ref="F70:J70"/>
    <mergeCell ref="F71:J71"/>
    <mergeCell ref="D70:E70"/>
    <mergeCell ref="D71:E71"/>
    <mergeCell ref="F56:I56"/>
    <mergeCell ref="E102:F102"/>
    <mergeCell ref="G102:J102"/>
    <mergeCell ref="E103:F103"/>
    <mergeCell ref="G58:I58"/>
    <mergeCell ref="F76:I76"/>
    <mergeCell ref="G94:H94"/>
    <mergeCell ref="G90:H90"/>
    <mergeCell ref="D73:E73"/>
    <mergeCell ref="D68:J68"/>
    <mergeCell ref="D77:E77"/>
    <mergeCell ref="F77:J77"/>
    <mergeCell ref="E78:F78"/>
    <mergeCell ref="G78:J78"/>
    <mergeCell ref="E79:F79"/>
    <mergeCell ref="D69:J69"/>
    <mergeCell ref="G65:J65"/>
    <mergeCell ref="E60:F60"/>
    <mergeCell ref="E61:F61"/>
    <mergeCell ref="E62:F62"/>
    <mergeCell ref="D123:J123"/>
    <mergeCell ref="D124:J124"/>
    <mergeCell ref="D125:E125"/>
    <mergeCell ref="G125:H125"/>
    <mergeCell ref="D117:D122"/>
    <mergeCell ref="E117:F117"/>
    <mergeCell ref="G117:J117"/>
    <mergeCell ref="E118:F118"/>
    <mergeCell ref="G113:H113"/>
    <mergeCell ref="D114:E114"/>
    <mergeCell ref="F114:J114"/>
    <mergeCell ref="D115:D116"/>
    <mergeCell ref="E115:F115"/>
    <mergeCell ref="G115:J115"/>
    <mergeCell ref="E116:F116"/>
    <mergeCell ref="G116:J116"/>
    <mergeCell ref="G120:J120"/>
    <mergeCell ref="E121:J121"/>
    <mergeCell ref="E122:J122"/>
    <mergeCell ref="D113:E113"/>
    <mergeCell ref="G41:J41"/>
    <mergeCell ref="D112:E112"/>
    <mergeCell ref="G112:H112"/>
    <mergeCell ref="G37:H37"/>
    <mergeCell ref="G80:J80"/>
    <mergeCell ref="E81:F81"/>
    <mergeCell ref="E97:F97"/>
    <mergeCell ref="G97:J97"/>
    <mergeCell ref="D96:D97"/>
    <mergeCell ref="E96:F96"/>
    <mergeCell ref="G96:J96"/>
    <mergeCell ref="D98:D109"/>
    <mergeCell ref="E98:F98"/>
    <mergeCell ref="G98:J98"/>
    <mergeCell ref="E99:F99"/>
    <mergeCell ref="G99:J99"/>
    <mergeCell ref="E106:F106"/>
    <mergeCell ref="G79:J79"/>
    <mergeCell ref="D80:D87"/>
    <mergeCell ref="E80:F80"/>
    <mergeCell ref="G81:J81"/>
    <mergeCell ref="E84:F84"/>
    <mergeCell ref="G84:J84"/>
    <mergeCell ref="D78:D79"/>
    <mergeCell ref="D144:J144"/>
    <mergeCell ref="D145:J145"/>
    <mergeCell ref="D142:E142"/>
    <mergeCell ref="D139:J139"/>
    <mergeCell ref="D140:J140"/>
    <mergeCell ref="D141:E141"/>
    <mergeCell ref="G141:H141"/>
    <mergeCell ref="D131:D138"/>
    <mergeCell ref="E131:F131"/>
    <mergeCell ref="G131:J131"/>
    <mergeCell ref="E132:F132"/>
    <mergeCell ref="G132:J132"/>
    <mergeCell ref="E135:F135"/>
    <mergeCell ref="G135:J135"/>
    <mergeCell ref="E136:F136"/>
    <mergeCell ref="G136:J136"/>
    <mergeCell ref="E137:J137"/>
    <mergeCell ref="E138:J138"/>
    <mergeCell ref="D143:E143"/>
    <mergeCell ref="F143:I143"/>
    <mergeCell ref="F142:I142"/>
    <mergeCell ref="E134:F134"/>
    <mergeCell ref="E133:F133"/>
    <mergeCell ref="G133:J133"/>
    <mergeCell ref="B126:E126"/>
    <mergeCell ref="F126:I126"/>
    <mergeCell ref="D127:E127"/>
    <mergeCell ref="G127:H127"/>
    <mergeCell ref="D128:E128"/>
    <mergeCell ref="F128:J128"/>
    <mergeCell ref="D129:D130"/>
    <mergeCell ref="E129:F129"/>
    <mergeCell ref="G129:J129"/>
    <mergeCell ref="E130:F130"/>
    <mergeCell ref="G130:J130"/>
    <mergeCell ref="G134:J134"/>
    <mergeCell ref="E82:F82"/>
    <mergeCell ref="G82:J82"/>
    <mergeCell ref="E83:F83"/>
    <mergeCell ref="G83:J83"/>
    <mergeCell ref="E100:F100"/>
    <mergeCell ref="G100:J100"/>
    <mergeCell ref="E101:F101"/>
    <mergeCell ref="G101:J101"/>
    <mergeCell ref="E85:F85"/>
    <mergeCell ref="G85:J85"/>
    <mergeCell ref="E86:J86"/>
    <mergeCell ref="E87:J87"/>
    <mergeCell ref="B93:E93"/>
    <mergeCell ref="F93:I93"/>
    <mergeCell ref="D95:E95"/>
    <mergeCell ref="F95:J95"/>
    <mergeCell ref="D94:E94"/>
    <mergeCell ref="D91:J91"/>
    <mergeCell ref="D92:J92"/>
    <mergeCell ref="G118:J118"/>
    <mergeCell ref="E119:F119"/>
    <mergeCell ref="G119:J119"/>
    <mergeCell ref="E120:F120"/>
    <mergeCell ref="C78:C81"/>
    <mergeCell ref="D110:J110"/>
    <mergeCell ref="D111:J111"/>
    <mergeCell ref="D88:J88"/>
    <mergeCell ref="D89:J89"/>
    <mergeCell ref="G106:J106"/>
    <mergeCell ref="E107:F107"/>
    <mergeCell ref="G107:J107"/>
    <mergeCell ref="E108:J108"/>
    <mergeCell ref="E109:J109"/>
    <mergeCell ref="G103:J103"/>
    <mergeCell ref="E104:F104"/>
    <mergeCell ref="G104:J104"/>
    <mergeCell ref="E105:F105"/>
    <mergeCell ref="G105:J105"/>
  </mergeCells>
  <phoneticPr fontId="2"/>
  <dataValidations count="1">
    <dataValidation allowBlank="1" showDropDown="1" showInputMessage="1" showErrorMessage="1" sqref="D57:E57" xr:uid="{00000000-0002-0000-0100-000000000000}"/>
  </dataValidations>
  <printOptions horizontalCentered="1"/>
  <pageMargins left="0.70866141732283472" right="0.70866141732283472" top="0.59055118110236227" bottom="0.19685039370078741" header="0.31496062992125984" footer="0.11811023622047245"/>
  <pageSetup paperSize="9" scale="67" orientation="portrait" r:id="rId1"/>
  <headerFooter>
    <oddFooter>&amp;R&amp;P</oddFooter>
  </headerFooter>
  <rowBreaks count="5" manualBreakCount="5">
    <brk id="29" min="1" max="9" man="1"/>
    <brk id="71" min="1" max="9" man="1"/>
    <brk id="92" min="1" max="9" man="1"/>
    <brk id="125" min="1" max="9" man="1"/>
    <brk id="163" min="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 xr:uid="{00000000-0002-0000-0100-000001000000}">
          <x14:formula1>
            <xm:f>'学術委員専用（ドロップダウンリスト）'!$A$2:$A$3</xm:f>
          </x14:formula1>
          <xm:sqref>F39 F59 F95 F114 F128 F77</xm:sqref>
        </x14:dataValidation>
        <x14:dataValidation type="list" allowBlank="1" showInputMessage="1" showErrorMessage="1" xr:uid="{00000000-0002-0000-0100-000002000000}">
          <x14:formula1>
            <xm:f>'学術委員専用（ドロップダウンリスト）'!$A$14:$A$18</xm:f>
          </x14:formula1>
          <xm:sqref>D37:E37</xm:sqref>
        </x14:dataValidation>
        <x14:dataValidation type="list" allowBlank="1" showInputMessage="1" showErrorMessage="1" xr:uid="{00000000-0002-0000-0100-000003000000}">
          <x14:formula1>
            <xm:f>'学術委員専用（ドロップダウンリスト）'!$B$55:$B$58</xm:f>
          </x14:formula1>
          <xm:sqref>G90:H90 G112:H112 G141:H141 G125:H125</xm:sqref>
        </x14:dataValidation>
        <x14:dataValidation type="list" allowBlank="1" showInputMessage="1" showErrorMessage="1" xr:uid="{00000000-0002-0000-0100-000004000000}">
          <x14:formula1>
            <xm:f>'学術委員専用（ドロップダウンリスト）'!$A$6:$A$8</xm:f>
          </x14:formula1>
          <xm:sqref>D30:J30</xm:sqref>
        </x14:dataValidation>
        <x14:dataValidation type="list" allowBlank="1" showInputMessage="1" showErrorMessage="1" xr:uid="{00000000-0002-0000-0100-000005000000}">
          <x14:formula1>
            <xm:f>'学術委員専用（ドロップダウンリスト）'!$C$49:$C$54</xm:f>
          </x14:formula1>
          <xm:sqref>F70:J70</xm:sqref>
        </x14:dataValidation>
        <x14:dataValidation type="list" allowBlank="1" showInputMessage="1" showErrorMessage="1" xr:uid="{00000000-0002-0000-0100-000006000000}">
          <x14:formula1>
            <xm:f>'学術委員専用（ドロップダウンリスト）'!$A$10:$A$12</xm:f>
          </x14:formula1>
          <xm:sqref>D34:E34</xm:sqref>
        </x14:dataValidation>
        <x14:dataValidation type="list" allowBlank="1" showInputMessage="1" showErrorMessage="1" xr:uid="{00000000-0002-0000-0100-000007000000}">
          <x14:formula1>
            <xm:f>'学術委員専用（ドロップダウンリスト）'!$B$2:$B$7</xm:f>
          </x14:formula1>
          <xm:sqref>G34:H34</xm:sqref>
        </x14:dataValidation>
        <x14:dataValidation type="list" allowBlank="1" showInputMessage="1" showErrorMessage="1" xr:uid="{00000000-0002-0000-0100-000008000000}">
          <x14:formula1>
            <xm:f>'学術委員専用（ドロップダウンリスト）'!$B$9:$B$12</xm:f>
          </x14:formula1>
          <xm:sqref>G37:H37</xm:sqref>
        </x14:dataValidation>
        <x14:dataValidation type="list" allowBlank="1" showInputMessage="1" showErrorMessage="1" xr:uid="{00000000-0002-0000-0100-000009000000}">
          <x14:formula1>
            <xm:f>'学術委員専用（ドロップダウンリスト）'!$B$21:$B$24</xm:f>
          </x14:formula1>
          <xm:sqref>F76:I76</xm:sqref>
        </x14:dataValidation>
        <x14:dataValidation type="list" allowBlank="1" showInputMessage="1" showErrorMessage="1" xr:uid="{00000000-0002-0000-0100-00000A000000}">
          <x14:formula1>
            <xm:f>'学術委員専用（ドロップダウンリスト）'!$A$53:$A$56</xm:f>
          </x14:formula1>
          <xm:sqref>D72:E72</xm:sqref>
        </x14:dataValidation>
        <x14:dataValidation type="list" allowBlank="1" showInputMessage="1" showErrorMessage="1" xr:uid="{00000000-0002-0000-0100-00000B000000}">
          <x14:formula1>
            <xm:f>'学術委員専用（ドロップダウンリスト）'!$B$50:$B$53</xm:f>
          </x14:formula1>
          <xm:sqref>F71:I72 J71</xm:sqref>
        </x14:dataValidation>
        <x14:dataValidation type="list" allowBlank="1" showInputMessage="1" showErrorMessage="1" xr:uid="{00000000-0002-0000-0100-00000C000000}">
          <x14:formula1>
            <xm:f>'学術委員専用（ドロップダウンリスト）'!$A$29:$A$30</xm:f>
          </x14:formula1>
          <xm:sqref>D73:E73</xm:sqref>
        </x14:dataValidation>
        <x14:dataValidation type="list" allowBlank="1" showInputMessage="1" showErrorMessage="1" xr:uid="{00000000-0002-0000-0100-00000D000000}">
          <x14:formula1>
            <xm:f>'学術委員専用（ドロップダウンリスト）'!$B$16:$B$19</xm:f>
          </x14:formula1>
          <xm:sqref>F73</xm:sqref>
        </x14:dataValidation>
        <x14:dataValidation type="list" allowBlank="1" showInputMessage="1" showErrorMessage="1" xr:uid="{00000000-0002-0000-0100-00000E000000}">
          <x14:formula1>
            <xm:f>'学術委員専用（ドロップダウンリスト）'!$A$32:$A$33</xm:f>
          </x14:formula1>
          <xm:sqref>D76:E76</xm:sqref>
        </x14:dataValidation>
        <x14:dataValidation type="list" allowBlank="1" showInputMessage="1" showErrorMessage="1" xr:uid="{00000000-0002-0000-0100-00000F000000}">
          <x14:formula1>
            <xm:f>'学術委員専用（ドロップダウンリスト）'!$A$35:$A$36</xm:f>
          </x14:formula1>
          <xm:sqref>D90:E90 D112:E112 D141:E141 D125:E125</xm:sqref>
        </x14:dataValidation>
        <x14:dataValidation type="list" allowBlank="1" showInputMessage="1" showErrorMessage="1" xr:uid="{00000000-0002-0000-0100-000010000000}">
          <x14:formula1>
            <xm:f>'学術委員専用（ドロップダウンリスト）'!$B$26:$B$29</xm:f>
          </x14:formula1>
          <xm:sqref>G94:H94</xm:sqref>
        </x14:dataValidation>
        <x14:dataValidation type="list" allowBlank="1" showInputMessage="1" showErrorMessage="1" xr:uid="{00000000-0002-0000-0100-000011000000}">
          <x14:formula1>
            <xm:f>'学術委員専用（ドロップダウンリスト）'!$A$42:$A$43</xm:f>
          </x14:formula1>
          <xm:sqref>D113:E113</xm:sqref>
        </x14:dataValidation>
        <x14:dataValidation type="list" allowBlank="1" showInputMessage="1" showErrorMessage="1" xr:uid="{00000000-0002-0000-0100-000012000000}">
          <x14:formula1>
            <xm:f>'学術委員専用（ドロップダウンリスト）'!$B$31:$B$37</xm:f>
          </x14:formula1>
          <xm:sqref>G113:H113</xm:sqref>
        </x14:dataValidation>
        <x14:dataValidation type="list" allowBlank="1" showInputMessage="1" showErrorMessage="1" xr:uid="{00000000-0002-0000-0100-000013000000}">
          <x14:formula1>
            <xm:f>'学術委員専用（ドロップダウンリスト）'!$B$39:$B$43</xm:f>
          </x14:formula1>
          <xm:sqref>G127:H127</xm:sqref>
        </x14:dataValidation>
        <x14:dataValidation type="list" allowBlank="1" showInputMessage="1" showErrorMessage="1" xr:uid="{00000000-0002-0000-0100-000014000000}">
          <x14:formula1>
            <xm:f>'学術委員専用（ドロップダウンリスト）'!$A$49:$A$51</xm:f>
          </x14:formula1>
          <xm:sqref>D142:E142</xm:sqref>
        </x14:dataValidation>
        <x14:dataValidation type="list" allowBlank="1" showInputMessage="1" showErrorMessage="1" xr:uid="{00000000-0002-0000-0100-000015000000}">
          <x14:formula1>
            <xm:f>'学術委員専用（ドロップダウンリスト）'!$B$60:$B$62</xm:f>
          </x14:formula1>
          <xm:sqref>F143:I143 G58</xm:sqref>
        </x14:dataValidation>
        <x14:dataValidation type="list" allowBlank="1" showInputMessage="1" showErrorMessage="1" xr:uid="{00000000-0002-0000-0100-000016000000}">
          <x14:formula1>
            <xm:f>'学術委員専用（ドロップダウンリスト）'!$A$58:$A$59</xm:f>
          </x14:formula1>
          <xm:sqref>F56:I57</xm:sqref>
        </x14:dataValidation>
        <x14:dataValidation type="list" allowBlank="1" showInputMessage="1" showErrorMessage="1" xr:uid="{00000000-0002-0000-0100-000017000000}">
          <x14:formula1>
            <xm:f>'学術委員専用（ドロップダウンリスト）'!$A$24:$A$26</xm:f>
          </x14:formula1>
          <xm:sqref>D58:E58</xm:sqref>
        </x14:dataValidation>
        <x14:dataValidation type="list" allowBlank="1" showInputMessage="1" showErrorMessage="1" xr:uid="{00000000-0002-0000-0100-000018000000}">
          <x14:formula1>
            <xm:f>'学術委員専用（ドロップダウンリスト）'!$A$62:$A$65</xm:f>
          </x14:formula1>
          <xm:sqref>D6:I6</xm:sqref>
        </x14:dataValidation>
        <x14:dataValidation type="list" allowBlank="1" showInputMessage="1" showErrorMessage="1" xr:uid="{00000000-0002-0000-0100-000019000000}">
          <x14:formula1>
            <xm:f>'学術委員専用（ドロップダウンリスト）'!$A$20:$A$22</xm:f>
          </x14:formula1>
          <xm:sqref>D38</xm:sqref>
        </x14:dataValidation>
        <x14:dataValidation type="list" allowBlank="1" showInputMessage="1" showErrorMessage="1" xr:uid="{00000000-0002-0000-0100-00001A000000}">
          <x14:formula1>
            <xm:f>'学術委員専用（ドロップダウンリスト）'!$B$9:$B$14</xm:f>
          </x14:formula1>
          <xm:sqref>G38:H38</xm:sqref>
        </x14:dataValidation>
        <x14:dataValidation type="list" allowBlank="1" showInputMessage="1" showErrorMessage="1" xr:uid="{00000000-0002-0000-0100-00001B000000}">
          <x14:formula1>
            <xm:f>'学術委員専用（ドロップダウンリスト）'!$A$38:$A$40</xm:f>
          </x14:formula1>
          <xm:sqref>D94:E94</xm:sqref>
        </x14:dataValidation>
        <x14:dataValidation type="list" allowBlank="1" showInputMessage="1" showErrorMessage="1" xr:uid="{00000000-0002-0000-0100-00001C000000}">
          <x14:formula1>
            <xm:f>'学術委員専用（ドロップダウンリスト）'!$B$60:$B$61</xm:f>
          </x14:formula1>
          <xm:sqref>F147:I147</xm:sqref>
        </x14:dataValidation>
        <x14:dataValidation type="list" allowBlank="1" showInputMessage="1" showErrorMessage="1" xr:uid="{00000000-0002-0000-0100-00001D000000}">
          <x14:formula1>
            <xm:f>'学術委員専用（ドロップダウンリスト）'!$B$64:$B$65</xm:f>
          </x14:formula1>
          <xm:sqref>D146:E146</xm:sqref>
        </x14:dataValidation>
        <x14:dataValidation type="list" allowBlank="1" showInputMessage="1" showErrorMessage="1" xr:uid="{00000000-0002-0000-0100-00001E000000}">
          <x14:formula1>
            <xm:f>'学術委員専用（ドロップダウンリスト）'!$A$45:$A$47</xm:f>
          </x14:formula1>
          <xm:sqref>D127:E127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7030A0"/>
  </sheetPr>
  <dimension ref="A1:K8"/>
  <sheetViews>
    <sheetView showZeros="0" zoomScale="90" zoomScaleNormal="90" workbookViewId="0">
      <selection activeCell="A2" sqref="A2"/>
    </sheetView>
  </sheetViews>
  <sheetFormatPr defaultColWidth="9" defaultRowHeight="10.8" x14ac:dyDescent="0.2"/>
  <cols>
    <col min="1" max="1" width="5.109375" style="9" customWidth="1"/>
    <col min="2" max="2" width="18.88671875" style="9" bestFit="1" customWidth="1"/>
    <col min="3" max="3" width="14.21875" style="9" customWidth="1"/>
    <col min="4" max="4" width="22.21875" style="9" customWidth="1"/>
    <col min="5" max="5" width="19.21875" style="9" customWidth="1"/>
    <col min="6" max="6" width="17.33203125" style="9" customWidth="1"/>
    <col min="7" max="7" width="31.33203125" style="9" customWidth="1"/>
    <col min="8" max="11" width="11.109375" style="9" customWidth="1"/>
    <col min="12" max="16384" width="9" style="9"/>
  </cols>
  <sheetData>
    <row r="1" spans="1:11" customFormat="1" ht="13.05" x14ac:dyDescent="0.2">
      <c r="D1" s="1"/>
    </row>
    <row r="2" spans="1:11" customFormat="1" ht="30" x14ac:dyDescent="0.2">
      <c r="A2" s="70" t="s">
        <v>43</v>
      </c>
      <c r="B2" s="2"/>
      <c r="C2" s="2"/>
      <c r="D2" s="3"/>
    </row>
    <row r="3" spans="1:11" customFormat="1" ht="13.05" x14ac:dyDescent="0.2">
      <c r="D3" s="1"/>
    </row>
    <row r="4" spans="1:11" ht="25.5" customHeight="1" x14ac:dyDescent="0.2">
      <c r="A4" s="8"/>
    </row>
    <row r="5" spans="1:11" ht="25.5" customHeight="1" x14ac:dyDescent="0.2">
      <c r="A5" s="385" t="s">
        <v>44</v>
      </c>
      <c r="H5" s="384" t="s">
        <v>45</v>
      </c>
      <c r="I5" s="384"/>
      <c r="J5" s="384"/>
      <c r="K5" s="384"/>
    </row>
    <row r="6" spans="1:11" ht="18" customHeight="1" x14ac:dyDescent="0.2">
      <c r="A6" s="386"/>
      <c r="B6" s="10" t="s">
        <v>46</v>
      </c>
      <c r="C6" s="11" t="s">
        <v>47</v>
      </c>
      <c r="D6" s="11" t="s">
        <v>48</v>
      </c>
      <c r="E6" s="11" t="s">
        <v>49</v>
      </c>
      <c r="F6" s="11" t="s">
        <v>50</v>
      </c>
      <c r="G6" s="12" t="s">
        <v>51</v>
      </c>
      <c r="H6" s="13" t="s">
        <v>52</v>
      </c>
      <c r="I6" s="79" t="s">
        <v>53</v>
      </c>
      <c r="J6" s="79" t="s">
        <v>54</v>
      </c>
      <c r="K6" s="79" t="s">
        <v>55</v>
      </c>
    </row>
    <row r="7" spans="1:11" ht="18" customHeight="1" x14ac:dyDescent="0.2">
      <c r="A7" s="14">
        <f>申込者情報およびアンケート!D3</f>
        <v>0</v>
      </c>
      <c r="B7" s="7">
        <f>申込者情報およびアンケート!D5</f>
        <v>0</v>
      </c>
      <c r="C7" s="7">
        <f>申込者情報およびアンケート!D7</f>
        <v>0</v>
      </c>
      <c r="D7" s="7">
        <f>申込者情報およびアンケート!D8</f>
        <v>0</v>
      </c>
      <c r="E7" s="7">
        <f>申込者情報およびアンケート!D9</f>
        <v>0</v>
      </c>
      <c r="F7" s="7">
        <f>申込者情報およびアンケート!D10</f>
        <v>0</v>
      </c>
      <c r="G7" s="7">
        <f>申込者情報およびアンケート!D11</f>
        <v>0</v>
      </c>
      <c r="H7" s="7">
        <f>申込者情報およびアンケート!B18</f>
        <v>0</v>
      </c>
      <c r="I7" s="7">
        <f>申込者情報およびアンケート!D18</f>
        <v>0</v>
      </c>
      <c r="J7" s="7">
        <f>申込者情報およびアンケート!B19</f>
        <v>0</v>
      </c>
      <c r="K7" s="7">
        <f>申込者情報およびアンケート!D19</f>
        <v>0</v>
      </c>
    </row>
    <row r="8" spans="1:11" ht="22.5" customHeight="1" x14ac:dyDescent="0.2"/>
  </sheetData>
  <mergeCells count="2">
    <mergeCell ref="H5:K5"/>
    <mergeCell ref="A5:A6"/>
  </mergeCells>
  <phoneticPr fontId="2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</sheetPr>
  <dimension ref="A2:W135"/>
  <sheetViews>
    <sheetView showZeros="0" topLeftCell="C75" workbookViewId="0">
      <selection activeCell="U48" sqref="U48"/>
    </sheetView>
  </sheetViews>
  <sheetFormatPr defaultColWidth="8.88671875" defaultRowHeight="12" x14ac:dyDescent="0.2"/>
  <cols>
    <col min="1" max="1" width="5.109375" style="100" customWidth="1"/>
    <col min="2" max="2" width="11.6640625" style="100" customWidth="1"/>
    <col min="3" max="3" width="4.88671875" style="100" customWidth="1"/>
    <col min="4" max="4" width="14.33203125" style="100" customWidth="1"/>
    <col min="5" max="5" width="26.77734375" style="100" customWidth="1"/>
    <col min="6" max="16384" width="8.88671875" style="100"/>
  </cols>
  <sheetData>
    <row r="2" spans="1:21" ht="30" x14ac:dyDescent="0.2">
      <c r="A2" s="110" t="s">
        <v>56</v>
      </c>
    </row>
    <row r="3" spans="1:21" ht="12.45" thickBot="1" x14ac:dyDescent="0.25"/>
    <row r="4" spans="1:21" ht="13.8" thickBot="1" x14ac:dyDescent="0.25">
      <c r="A4" s="393" t="s">
        <v>57</v>
      </c>
      <c r="B4" s="394"/>
      <c r="C4" s="394"/>
      <c r="D4" s="394"/>
      <c r="E4" s="111">
        <f>申込者情報およびアンケート!D5</f>
        <v>0</v>
      </c>
    </row>
    <row r="5" spans="1:21" ht="13.8" thickBot="1" x14ac:dyDescent="0.25">
      <c r="A5" s="413" t="s">
        <v>156</v>
      </c>
      <c r="B5" s="414"/>
      <c r="C5" s="414"/>
      <c r="D5" s="415"/>
      <c r="E5" s="111">
        <f>申込者情報およびアンケート!D6</f>
        <v>0</v>
      </c>
      <c r="J5" s="121" t="s">
        <v>157</v>
      </c>
      <c r="K5" s="100">
        <f>COUNTIF(E5:G5,"企業")</f>
        <v>0</v>
      </c>
      <c r="L5" s="121" t="s">
        <v>159</v>
      </c>
      <c r="M5" s="100">
        <f>COUNTIF(E5:G5,"受託施設")</f>
        <v>0</v>
      </c>
      <c r="N5" s="121" t="s">
        <v>160</v>
      </c>
      <c r="O5" s="100">
        <f>COUNTIF(E5:G5,"研究・病院")</f>
        <v>0</v>
      </c>
      <c r="P5" s="121" t="s">
        <v>158</v>
      </c>
      <c r="Q5" s="100">
        <f>COUNTIF(E5:G5,"その他")</f>
        <v>0</v>
      </c>
    </row>
    <row r="6" spans="1:21" ht="13.8" thickBot="1" x14ac:dyDescent="0.25">
      <c r="A6" s="395" t="s">
        <v>58</v>
      </c>
      <c r="B6" s="394"/>
      <c r="C6" s="394"/>
      <c r="D6" s="394"/>
      <c r="E6" s="111">
        <f>申込者情報およびアンケート!D3</f>
        <v>0</v>
      </c>
    </row>
    <row r="7" spans="1:21" ht="14.1" customHeight="1" thickBot="1" x14ac:dyDescent="0.25">
      <c r="A7" s="395" t="s">
        <v>59</v>
      </c>
      <c r="B7" s="394"/>
      <c r="C7" s="394"/>
      <c r="D7" s="394"/>
      <c r="E7" s="111">
        <f>申込者情報およびアンケート!D30</f>
        <v>0</v>
      </c>
      <c r="J7" s="121" t="s">
        <v>161</v>
      </c>
      <c r="K7" s="100">
        <f>COUNTIF(E7:G7,"初めて")</f>
        <v>0</v>
      </c>
      <c r="L7" s="121" t="s">
        <v>162</v>
      </c>
      <c r="M7" s="100">
        <f>COUNTIF(E7:G7,"数回")</f>
        <v>0</v>
      </c>
      <c r="N7" s="121" t="s">
        <v>163</v>
      </c>
      <c r="O7" s="100">
        <f>COUNTIF(E7:G7,"頻繁")</f>
        <v>0</v>
      </c>
    </row>
    <row r="8" spans="1:21" ht="13.2" customHeight="1" thickBot="1" x14ac:dyDescent="0.25">
      <c r="A8" s="112">
        <v>1</v>
      </c>
      <c r="B8" s="113" t="s">
        <v>60</v>
      </c>
      <c r="C8" s="399" t="s">
        <v>61</v>
      </c>
      <c r="D8" s="400"/>
      <c r="E8" s="109">
        <f>申込者情報およびアンケート!J33</f>
        <v>0</v>
      </c>
      <c r="H8" s="102"/>
    </row>
    <row r="9" spans="1:21" ht="12.6" customHeight="1" x14ac:dyDescent="0.2">
      <c r="A9" s="401">
        <v>2</v>
      </c>
      <c r="B9" s="407" t="s">
        <v>146</v>
      </c>
      <c r="C9" s="410" t="s">
        <v>246</v>
      </c>
      <c r="D9" s="411"/>
      <c r="E9" s="153">
        <f>申込者情報およびアンケート!D34</f>
        <v>0</v>
      </c>
      <c r="H9" s="101"/>
      <c r="J9" s="121" t="s">
        <v>164</v>
      </c>
      <c r="K9" s="100">
        <f>COUNTIF(E9:G9,"10％重ｸﾛﾑ酸ｶﾘｳﾑと10％ﾄﾘｸﾛｰﾙ酢酸の等量混合液")</f>
        <v>0</v>
      </c>
      <c r="L9" s="121" t="s">
        <v>165</v>
      </c>
      <c r="M9" s="100">
        <f>COUNTIF(E9:G9,"★その他(備考に記載)")</f>
        <v>0</v>
      </c>
      <c r="N9" s="121" t="s">
        <v>166</v>
      </c>
      <c r="O9" s="100">
        <f>COUNTIF(E9:G9,"実施なし")</f>
        <v>0</v>
      </c>
    </row>
    <row r="10" spans="1:21" ht="12.6" customHeight="1" x14ac:dyDescent="0.2">
      <c r="A10" s="416"/>
      <c r="B10" s="408"/>
      <c r="C10" s="389" t="s">
        <v>62</v>
      </c>
      <c r="D10" s="390"/>
      <c r="E10" s="104">
        <f>申込者情報およびアンケート!G34</f>
        <v>0</v>
      </c>
      <c r="H10" s="101"/>
      <c r="J10" s="121" t="s">
        <v>167</v>
      </c>
      <c r="K10" s="100">
        <f>COUNTIF(E10:G10,"10分未満")</f>
        <v>0</v>
      </c>
      <c r="L10" s="121" t="s">
        <v>168</v>
      </c>
      <c r="M10" s="100">
        <f>COUNTIF(E10:G10,"10～15分未満")</f>
        <v>0</v>
      </c>
      <c r="N10" s="121" t="s">
        <v>169</v>
      </c>
      <c r="O10" s="100">
        <f>COUNTIF(E10:G10,"15～20分未満")</f>
        <v>0</v>
      </c>
      <c r="P10" s="121" t="s">
        <v>170</v>
      </c>
      <c r="Q10" s="100">
        <f>COUNTIF(E10:G10,"20～25分未満")</f>
        <v>0</v>
      </c>
      <c r="R10" s="121" t="s">
        <v>171</v>
      </c>
      <c r="S10" s="100">
        <f>COUNTIF(E10:G10,"25～30分未満")</f>
        <v>0</v>
      </c>
      <c r="T10" s="121" t="s">
        <v>172</v>
      </c>
      <c r="U10" s="100">
        <f>COUNTIF(E10:G10,"30分以上")</f>
        <v>0</v>
      </c>
    </row>
    <row r="11" spans="1:21" ht="12.6" customHeight="1" x14ac:dyDescent="0.2">
      <c r="A11" s="417"/>
      <c r="B11" s="409"/>
      <c r="C11" s="396" t="s">
        <v>247</v>
      </c>
      <c r="D11" s="390"/>
      <c r="E11" s="104">
        <f>申込者情報およびアンケート!J34</f>
        <v>0</v>
      </c>
      <c r="H11" s="101"/>
      <c r="U11" s="100">
        <f t="shared" ref="U11:U69" si="0">COUNTIF(E11:G11,"30分以上")</f>
        <v>0</v>
      </c>
    </row>
    <row r="12" spans="1:21" ht="12.6" customHeight="1" thickBot="1" x14ac:dyDescent="0.25">
      <c r="A12" s="403"/>
      <c r="B12" s="406"/>
      <c r="C12" s="412" t="s">
        <v>147</v>
      </c>
      <c r="D12" s="398"/>
      <c r="E12" s="154">
        <f>申込者情報およびアンケート!D36</f>
        <v>0</v>
      </c>
      <c r="H12" s="102"/>
      <c r="I12" s="102"/>
      <c r="U12" s="100">
        <f t="shared" si="0"/>
        <v>0</v>
      </c>
    </row>
    <row r="13" spans="1:21" ht="13.2" x14ac:dyDescent="0.2">
      <c r="A13" s="401">
        <v>3</v>
      </c>
      <c r="B13" s="404" t="s">
        <v>83</v>
      </c>
      <c r="C13" s="418" t="s">
        <v>148</v>
      </c>
      <c r="D13" s="411"/>
      <c r="E13" s="153">
        <f>申込者情報およびアンケート!D37</f>
        <v>0</v>
      </c>
      <c r="G13" s="6"/>
      <c r="H13" s="101"/>
      <c r="I13" s="102"/>
      <c r="J13" s="121" t="s">
        <v>173</v>
      </c>
      <c r="K13" s="100">
        <f>COUNTIF(E13:G13,"流水水洗")</f>
        <v>0</v>
      </c>
      <c r="L13" s="121" t="s">
        <v>174</v>
      </c>
      <c r="M13" s="100">
        <f>COUNTIF(E13:G13,"流水水洗→蒸留水等")</f>
        <v>0</v>
      </c>
      <c r="N13" s="121" t="s">
        <v>236</v>
      </c>
      <c r="O13" s="100">
        <f>COUNTIF(E13:G13,"蒸留水等")</f>
        <v>0</v>
      </c>
      <c r="P13" s="121" t="s">
        <v>175</v>
      </c>
      <c r="Q13" s="100">
        <f>COUNTIF(E13:G13,"★その他（備考に記載）")</f>
        <v>0</v>
      </c>
      <c r="R13" s="121" t="s">
        <v>166</v>
      </c>
      <c r="S13" s="100">
        <f>COUNTIF(E13:G13,"実施なし")</f>
        <v>0</v>
      </c>
      <c r="U13" s="100">
        <f t="shared" si="0"/>
        <v>0</v>
      </c>
    </row>
    <row r="14" spans="1:21" ht="14.1" customHeight="1" x14ac:dyDescent="0.2">
      <c r="A14" s="402"/>
      <c r="B14" s="405"/>
      <c r="C14" s="389" t="s">
        <v>62</v>
      </c>
      <c r="D14" s="390"/>
      <c r="E14" s="104">
        <f>申込者情報およびアンケート!G37</f>
        <v>0</v>
      </c>
      <c r="G14" s="6"/>
      <c r="H14" s="102"/>
      <c r="I14" s="102"/>
      <c r="J14" s="121" t="s">
        <v>176</v>
      </c>
      <c r="K14" s="100">
        <f t="shared" ref="K14:K70" si="1">COUNTIF(E14:G14,"流水水洗")</f>
        <v>0</v>
      </c>
      <c r="L14" s="121" t="s">
        <v>177</v>
      </c>
      <c r="M14" s="100">
        <f>COUNTIF(E14:G14,"1～5分未満")</f>
        <v>0</v>
      </c>
      <c r="N14" s="121" t="s">
        <v>178</v>
      </c>
      <c r="O14" s="100">
        <f>COUNTIF(E14:G14,"5～10分未満")</f>
        <v>0</v>
      </c>
      <c r="P14" s="121" t="s">
        <v>179</v>
      </c>
      <c r="Q14" s="100">
        <f>COUNTIF(E14:G14,"10分以上")</f>
        <v>0</v>
      </c>
      <c r="U14" s="100">
        <f t="shared" si="0"/>
        <v>0</v>
      </c>
    </row>
    <row r="15" spans="1:21" ht="13.8" thickBot="1" x14ac:dyDescent="0.25">
      <c r="A15" s="403"/>
      <c r="B15" s="406"/>
      <c r="C15" s="397" t="s">
        <v>247</v>
      </c>
      <c r="D15" s="398"/>
      <c r="E15" s="154">
        <f>申込者情報およびアンケート!J37</f>
        <v>0</v>
      </c>
      <c r="G15" s="6"/>
      <c r="H15" s="101"/>
      <c r="I15" s="101"/>
      <c r="U15" s="100">
        <f t="shared" si="0"/>
        <v>0</v>
      </c>
    </row>
    <row r="16" spans="1:21" ht="13.2" x14ac:dyDescent="0.2">
      <c r="A16" s="115">
        <v>4</v>
      </c>
      <c r="B16" s="155" t="s">
        <v>248</v>
      </c>
      <c r="C16" s="410" t="s">
        <v>246</v>
      </c>
      <c r="D16" s="411"/>
      <c r="E16" s="156">
        <f>申込者情報およびアンケート!D38</f>
        <v>0</v>
      </c>
      <c r="G16" s="6"/>
      <c r="H16" s="101"/>
      <c r="I16" s="101"/>
      <c r="J16" s="121" t="s">
        <v>180</v>
      </c>
      <c r="K16" s="100">
        <f>COUNTIF(E16:G16,"鉄ヘマトキシリン")</f>
        <v>0</v>
      </c>
      <c r="L16" s="121" t="s">
        <v>212</v>
      </c>
      <c r="M16" s="100">
        <f>COUNTIF(E16:G16,"カラッチヘマトキシリン")</f>
        <v>0</v>
      </c>
      <c r="N16" s="121" t="s">
        <v>175</v>
      </c>
      <c r="O16" s="100">
        <f>COUNTIF(G16:I16,"★その他（備考に記載）")</f>
        <v>0</v>
      </c>
      <c r="U16" s="100">
        <f t="shared" si="0"/>
        <v>0</v>
      </c>
    </row>
    <row r="17" spans="1:21" ht="13.2" x14ac:dyDescent="0.2">
      <c r="A17" s="106"/>
      <c r="B17" s="157"/>
      <c r="C17" s="396" t="s">
        <v>249</v>
      </c>
      <c r="D17" s="390"/>
      <c r="E17" s="158">
        <f>申込者情報およびアンケート!G38</f>
        <v>0</v>
      </c>
      <c r="G17" s="6"/>
      <c r="H17" s="101"/>
      <c r="J17" s="121" t="s">
        <v>176</v>
      </c>
      <c r="K17" s="100">
        <f>COUNTIF(E17:G17,"1分未満")</f>
        <v>0</v>
      </c>
      <c r="L17" s="121" t="s">
        <v>177</v>
      </c>
      <c r="M17" s="100">
        <f>COUNTIF(E17:G17,"1～5分未満")</f>
        <v>0</v>
      </c>
      <c r="N17" s="121" t="s">
        <v>178</v>
      </c>
      <c r="O17" s="100">
        <f>COUNTIF(E17:G17,"5～10分未満")</f>
        <v>0</v>
      </c>
      <c r="P17" s="121" t="s">
        <v>204</v>
      </c>
      <c r="Q17" s="100">
        <f>COUNTIF(E17:G17,"10～20分未満")</f>
        <v>0</v>
      </c>
      <c r="R17" s="121" t="s">
        <v>205</v>
      </c>
      <c r="S17" s="100">
        <f>COUNTIF(E17:G17,"20～30分未満")</f>
        <v>0</v>
      </c>
      <c r="T17" s="121" t="s">
        <v>172</v>
      </c>
      <c r="U17" s="100">
        <f t="shared" si="0"/>
        <v>0</v>
      </c>
    </row>
    <row r="18" spans="1:21" ht="13.2" x14ac:dyDescent="0.2">
      <c r="A18" s="103"/>
      <c r="B18" s="159"/>
      <c r="C18" s="396" t="s">
        <v>247</v>
      </c>
      <c r="D18" s="390"/>
      <c r="E18" s="104">
        <f>申込者情報およびアンケート!J38</f>
        <v>0</v>
      </c>
      <c r="G18" s="6"/>
      <c r="H18" s="101"/>
    </row>
    <row r="19" spans="1:21" ht="13.2" x14ac:dyDescent="0.2">
      <c r="A19" s="106"/>
      <c r="B19" s="157"/>
      <c r="C19" s="419" t="s">
        <v>250</v>
      </c>
      <c r="D19" s="420"/>
      <c r="E19" s="160">
        <f>申込者情報およびアンケート!F39</f>
        <v>0</v>
      </c>
      <c r="H19" s="101"/>
      <c r="J19" s="121" t="s">
        <v>181</v>
      </c>
      <c r="K19" s="100">
        <f>COUNTIF(E19:G19,"市販品")</f>
        <v>0</v>
      </c>
      <c r="L19" s="121" t="s">
        <v>182</v>
      </c>
      <c r="M19" s="100">
        <f>COUNTIF(E19:G19,"自家調製品")</f>
        <v>0</v>
      </c>
      <c r="S19" s="100">
        <f t="shared" ref="S19:S71" si="2">COUNTIF(E19:G19,"実施なし")</f>
        <v>0</v>
      </c>
    </row>
    <row r="20" spans="1:21" ht="13.2" x14ac:dyDescent="0.2">
      <c r="A20" s="106"/>
      <c r="B20" s="157"/>
      <c r="C20" s="405" t="s">
        <v>251</v>
      </c>
      <c r="D20" s="161" t="s">
        <v>252</v>
      </c>
      <c r="E20" s="104">
        <f>申込者情報およびアンケート!G40</f>
        <v>0</v>
      </c>
      <c r="H20" s="101"/>
      <c r="S20" s="100">
        <f t="shared" si="2"/>
        <v>0</v>
      </c>
    </row>
    <row r="21" spans="1:21" ht="13.2" x14ac:dyDescent="0.2">
      <c r="A21" s="106"/>
      <c r="B21" s="157"/>
      <c r="C21" s="405"/>
      <c r="D21" s="162" t="s">
        <v>63</v>
      </c>
      <c r="E21" s="104">
        <f>申込者情報およびアンケート!G41</f>
        <v>0</v>
      </c>
      <c r="H21" s="101"/>
      <c r="S21" s="100">
        <f t="shared" si="2"/>
        <v>0</v>
      </c>
    </row>
    <row r="22" spans="1:21" ht="13.2" x14ac:dyDescent="0.2">
      <c r="A22" s="106"/>
      <c r="B22" s="157"/>
      <c r="C22" s="430" t="s">
        <v>253</v>
      </c>
      <c r="D22" s="161" t="s">
        <v>254</v>
      </c>
      <c r="E22" s="104">
        <f>申込者情報およびアンケート!G42</f>
        <v>0</v>
      </c>
      <c r="S22" s="100">
        <f t="shared" si="2"/>
        <v>0</v>
      </c>
    </row>
    <row r="23" spans="1:21" ht="13.2" x14ac:dyDescent="0.2">
      <c r="A23" s="106"/>
      <c r="B23" s="157"/>
      <c r="C23" s="430"/>
      <c r="D23" s="162" t="s">
        <v>63</v>
      </c>
      <c r="E23" s="104">
        <f>申込者情報およびアンケート!G43</f>
        <v>0</v>
      </c>
      <c r="S23" s="100">
        <f t="shared" si="2"/>
        <v>0</v>
      </c>
    </row>
    <row r="24" spans="1:21" ht="13.2" x14ac:dyDescent="0.2">
      <c r="A24" s="106"/>
      <c r="B24" s="157"/>
      <c r="C24" s="430"/>
      <c r="D24" s="161" t="s">
        <v>254</v>
      </c>
      <c r="E24" s="104">
        <f>申込者情報およびアンケート!G44</f>
        <v>0</v>
      </c>
      <c r="S24" s="100">
        <f t="shared" si="2"/>
        <v>0</v>
      </c>
    </row>
    <row r="25" spans="1:21" ht="13.2" x14ac:dyDescent="0.2">
      <c r="A25" s="106"/>
      <c r="B25" s="157"/>
      <c r="C25" s="430"/>
      <c r="D25" s="162" t="s">
        <v>63</v>
      </c>
      <c r="E25" s="104">
        <f>申込者情報およびアンケート!G45</f>
        <v>0</v>
      </c>
      <c r="S25" s="100">
        <f t="shared" si="2"/>
        <v>0</v>
      </c>
    </row>
    <row r="26" spans="1:21" ht="13.2" x14ac:dyDescent="0.2">
      <c r="A26" s="106"/>
      <c r="B26" s="157"/>
      <c r="C26" s="430"/>
      <c r="D26" s="161" t="s">
        <v>254</v>
      </c>
      <c r="E26" s="104">
        <f>申込者情報およびアンケート!G46</f>
        <v>0</v>
      </c>
      <c r="S26" s="100">
        <f t="shared" si="2"/>
        <v>0</v>
      </c>
    </row>
    <row r="27" spans="1:21" ht="13.2" x14ac:dyDescent="0.2">
      <c r="A27" s="106"/>
      <c r="B27" s="157"/>
      <c r="C27" s="430"/>
      <c r="D27" s="162" t="s">
        <v>63</v>
      </c>
      <c r="E27" s="104">
        <f>申込者情報およびアンケート!G47</f>
        <v>0</v>
      </c>
      <c r="S27" s="100">
        <f t="shared" si="2"/>
        <v>0</v>
      </c>
    </row>
    <row r="28" spans="1:21" ht="13.2" x14ac:dyDescent="0.2">
      <c r="A28" s="106"/>
      <c r="B28" s="157"/>
      <c r="C28" s="430"/>
      <c r="D28" s="161" t="s">
        <v>254</v>
      </c>
      <c r="E28" s="104">
        <f>申込者情報およびアンケート!G50</f>
        <v>0</v>
      </c>
      <c r="S28" s="100">
        <f t="shared" si="2"/>
        <v>0</v>
      </c>
    </row>
    <row r="29" spans="1:21" ht="13.2" x14ac:dyDescent="0.2">
      <c r="A29" s="106"/>
      <c r="B29" s="157"/>
      <c r="C29" s="430"/>
      <c r="D29" s="162" t="s">
        <v>63</v>
      </c>
      <c r="E29" s="104">
        <f>申込者情報およびアンケート!G51</f>
        <v>0</v>
      </c>
      <c r="S29" s="100">
        <f t="shared" si="2"/>
        <v>0</v>
      </c>
    </row>
    <row r="30" spans="1:21" ht="13.2" x14ac:dyDescent="0.2">
      <c r="A30" s="106"/>
      <c r="B30" s="157"/>
      <c r="C30" s="430"/>
      <c r="D30" s="163" t="s">
        <v>255</v>
      </c>
      <c r="E30" s="160">
        <f>申込者情報およびアンケート!E53</f>
        <v>0</v>
      </c>
      <c r="S30" s="100">
        <f t="shared" si="2"/>
        <v>0</v>
      </c>
    </row>
    <row r="31" spans="1:21" ht="13.8" thickBot="1" x14ac:dyDescent="0.25">
      <c r="A31" s="105"/>
      <c r="B31" s="164"/>
      <c r="C31" s="397" t="s">
        <v>256</v>
      </c>
      <c r="D31" s="398"/>
      <c r="E31" s="154">
        <f>申込者情報およびアンケート!D55</f>
        <v>0</v>
      </c>
      <c r="S31" s="100">
        <f t="shared" si="2"/>
        <v>0</v>
      </c>
    </row>
    <row r="32" spans="1:21" ht="13.2" x14ac:dyDescent="0.2">
      <c r="A32" s="115">
        <v>5</v>
      </c>
      <c r="B32" s="165" t="s">
        <v>226</v>
      </c>
      <c r="C32" s="433" t="s">
        <v>234</v>
      </c>
      <c r="D32" s="411"/>
      <c r="E32" s="153">
        <f>申込者情報およびアンケート!F56</f>
        <v>0</v>
      </c>
      <c r="J32" s="121" t="s">
        <v>185</v>
      </c>
      <c r="L32" s="121" t="s">
        <v>166</v>
      </c>
    </row>
    <row r="33" spans="1:21" ht="13.2" x14ac:dyDescent="0.2">
      <c r="A33" s="126"/>
      <c r="B33" s="165"/>
      <c r="C33" s="421" t="s">
        <v>240</v>
      </c>
      <c r="D33" s="422"/>
      <c r="E33" s="166">
        <f>申込者情報およびアンケート!F57</f>
        <v>0</v>
      </c>
      <c r="H33" s="102"/>
      <c r="J33" s="121" t="s">
        <v>185</v>
      </c>
      <c r="K33" s="100">
        <f>COUNTIF(E33:G33,"実施")</f>
        <v>0</v>
      </c>
      <c r="L33" s="121" t="s">
        <v>166</v>
      </c>
      <c r="M33" s="100">
        <f>COUNTIF(E33:G33,"実施なし")</f>
        <v>0</v>
      </c>
      <c r="S33" s="100">
        <f t="shared" si="2"/>
        <v>0</v>
      </c>
    </row>
    <row r="34" spans="1:21" ht="13.2" x14ac:dyDescent="0.2">
      <c r="A34" s="103"/>
      <c r="B34" s="159"/>
      <c r="C34" s="396" t="s">
        <v>247</v>
      </c>
      <c r="D34" s="390"/>
      <c r="E34" s="172">
        <f>申込者情報およびアンケート!J58</f>
        <v>0</v>
      </c>
      <c r="H34" s="102"/>
      <c r="K34" s="100">
        <f t="shared" si="1"/>
        <v>0</v>
      </c>
      <c r="M34" s="100">
        <f t="shared" ref="M34" si="3">COUNTIF(E34:G34,"流水水洗→蒸留水等")</f>
        <v>0</v>
      </c>
      <c r="S34" s="100">
        <f t="shared" si="2"/>
        <v>0</v>
      </c>
    </row>
    <row r="35" spans="1:21" ht="13.2" x14ac:dyDescent="0.2">
      <c r="A35" s="106"/>
      <c r="B35" s="157"/>
      <c r="C35" s="389" t="s">
        <v>150</v>
      </c>
      <c r="D35" s="390"/>
      <c r="E35" s="158">
        <f>申込者情報およびアンケート!D58</f>
        <v>0</v>
      </c>
      <c r="H35" s="101"/>
      <c r="J35" s="121" t="s">
        <v>183</v>
      </c>
      <c r="K35" s="100">
        <f>COUNTIF(E35:G35,"0.5％塩酸アルコール")</f>
        <v>0</v>
      </c>
      <c r="L35" s="121" t="s">
        <v>184</v>
      </c>
      <c r="M35" s="100">
        <f>COUNTIF(E35:G35,"1%塩酸アルコール")</f>
        <v>0</v>
      </c>
      <c r="N35" s="121" t="s">
        <v>175</v>
      </c>
      <c r="O35" s="100">
        <f>COUNTIF(E35:G35,"★その他（備考に記載）")</f>
        <v>0</v>
      </c>
      <c r="S35" s="100">
        <f t="shared" si="2"/>
        <v>0</v>
      </c>
    </row>
    <row r="36" spans="1:21" ht="13.2" x14ac:dyDescent="0.2">
      <c r="A36" s="106"/>
      <c r="B36" s="157"/>
      <c r="C36" s="423" t="s">
        <v>151</v>
      </c>
      <c r="D36" s="390"/>
      <c r="E36" s="173">
        <f>申込者情報およびアンケート!G58</f>
        <v>0</v>
      </c>
      <c r="H36" s="101"/>
      <c r="J36" s="121" t="s">
        <v>186</v>
      </c>
      <c r="K36" s="100">
        <f>COUNTIF(E36:G36,"顕微鏡で1枚ずつ確認しながら実施")</f>
        <v>0</v>
      </c>
      <c r="L36" s="121" t="s">
        <v>187</v>
      </c>
      <c r="M36" s="100">
        <f>COUNTIF(E36:G36,"1枚ずつ時間を決めて実施")</f>
        <v>0</v>
      </c>
      <c r="N36" s="121" t="s">
        <v>188</v>
      </c>
      <c r="O36" s="100">
        <f>COUNTIF(E36:G36,"複数枚まとめて時間を決めて実施")</f>
        <v>0</v>
      </c>
      <c r="Q36" s="100">
        <f t="shared" ref="Q36" si="4">COUNTIF(E36:G36,"★その他（備考に記載）")</f>
        <v>0</v>
      </c>
      <c r="S36" s="100">
        <f t="shared" si="2"/>
        <v>0</v>
      </c>
    </row>
    <row r="37" spans="1:21" ht="13.2" x14ac:dyDescent="0.2">
      <c r="A37" s="103"/>
      <c r="B37" s="159"/>
      <c r="C37" s="396" t="s">
        <v>247</v>
      </c>
      <c r="D37" s="390"/>
      <c r="E37" s="104">
        <f>申込者情報およびアンケート!J58</f>
        <v>0</v>
      </c>
      <c r="H37" s="101"/>
      <c r="K37" s="100">
        <f t="shared" si="1"/>
        <v>0</v>
      </c>
      <c r="M37" s="100">
        <f t="shared" ref="M37" si="5">COUNTIF(E37:G37,"1～5分未満")</f>
        <v>0</v>
      </c>
      <c r="O37" s="100">
        <f t="shared" ref="O37" si="6">COUNTIF(E37:G37,"5～10分未満")</f>
        <v>0</v>
      </c>
      <c r="S37" s="100">
        <f t="shared" si="2"/>
        <v>0</v>
      </c>
    </row>
    <row r="38" spans="1:21" ht="13.2" x14ac:dyDescent="0.2">
      <c r="A38" s="106"/>
      <c r="B38" s="157"/>
      <c r="C38" s="419" t="s">
        <v>250</v>
      </c>
      <c r="D38" s="420"/>
      <c r="E38" s="160">
        <f>申込者情報およびアンケート!F59</f>
        <v>0</v>
      </c>
      <c r="H38" s="101"/>
      <c r="J38" s="121" t="s">
        <v>181</v>
      </c>
      <c r="K38" s="100">
        <f>COUNTIF(E38:G38,"市販品")</f>
        <v>0</v>
      </c>
      <c r="L38" s="121" t="s">
        <v>182</v>
      </c>
      <c r="M38" s="100">
        <f>COUNTIF(E38:G38,"自家調製品")</f>
        <v>0</v>
      </c>
      <c r="O38" s="100">
        <f t="shared" ref="O38" si="7">COUNTIF(E38:G38,"蒸留水等")</f>
        <v>0</v>
      </c>
      <c r="S38" s="100">
        <f t="shared" si="2"/>
        <v>0</v>
      </c>
      <c r="U38" s="100">
        <f t="shared" si="0"/>
        <v>0</v>
      </c>
    </row>
    <row r="39" spans="1:21" ht="13.2" x14ac:dyDescent="0.2">
      <c r="A39" s="106"/>
      <c r="B39" s="157"/>
      <c r="C39" s="405" t="s">
        <v>251</v>
      </c>
      <c r="D39" s="161" t="s">
        <v>252</v>
      </c>
      <c r="E39" s="104">
        <f>申込者情報およびアンケート!G60</f>
        <v>0</v>
      </c>
      <c r="H39" s="101"/>
      <c r="S39" s="100">
        <f t="shared" si="2"/>
        <v>0</v>
      </c>
      <c r="U39" s="100">
        <f t="shared" si="0"/>
        <v>0</v>
      </c>
    </row>
    <row r="40" spans="1:21" ht="13.2" x14ac:dyDescent="0.2">
      <c r="A40" s="106"/>
      <c r="B40" s="157"/>
      <c r="C40" s="405"/>
      <c r="D40" s="162" t="s">
        <v>63</v>
      </c>
      <c r="E40" s="104">
        <f>申込者情報およびアンケート!G61</f>
        <v>0</v>
      </c>
      <c r="H40" s="101"/>
      <c r="S40" s="100">
        <f t="shared" si="2"/>
        <v>0</v>
      </c>
      <c r="U40" s="100">
        <f t="shared" si="0"/>
        <v>0</v>
      </c>
    </row>
    <row r="41" spans="1:21" ht="14.1" customHeight="1" x14ac:dyDescent="0.2">
      <c r="A41" s="106"/>
      <c r="B41" s="157"/>
      <c r="C41" s="430" t="s">
        <v>257</v>
      </c>
      <c r="D41" s="161" t="s">
        <v>254</v>
      </c>
      <c r="E41" s="104">
        <f>申込者情報およびアンケート!G62</f>
        <v>0</v>
      </c>
      <c r="H41" s="101"/>
      <c r="S41" s="100">
        <f t="shared" si="2"/>
        <v>0</v>
      </c>
      <c r="U41" s="100">
        <f t="shared" si="0"/>
        <v>0</v>
      </c>
    </row>
    <row r="42" spans="1:21" ht="13.2" x14ac:dyDescent="0.2">
      <c r="A42" s="106"/>
      <c r="B42" s="157"/>
      <c r="C42" s="430"/>
      <c r="D42" s="162" t="s">
        <v>63</v>
      </c>
      <c r="E42" s="104">
        <f>申込者情報およびアンケート!G63</f>
        <v>0</v>
      </c>
      <c r="S42" s="100">
        <f t="shared" si="2"/>
        <v>0</v>
      </c>
      <c r="U42" s="100">
        <f t="shared" si="0"/>
        <v>0</v>
      </c>
    </row>
    <row r="43" spans="1:21" ht="13.2" x14ac:dyDescent="0.2">
      <c r="A43" s="106"/>
      <c r="B43" s="157"/>
      <c r="C43" s="430"/>
      <c r="D43" s="161" t="s">
        <v>254</v>
      </c>
      <c r="E43" s="104">
        <f>申込者情報およびアンケート!G64</f>
        <v>0</v>
      </c>
      <c r="S43" s="100">
        <f t="shared" si="2"/>
        <v>0</v>
      </c>
      <c r="U43" s="100">
        <f t="shared" si="0"/>
        <v>0</v>
      </c>
    </row>
    <row r="44" spans="1:21" ht="13.2" x14ac:dyDescent="0.2">
      <c r="A44" s="106"/>
      <c r="B44" s="157"/>
      <c r="C44" s="430"/>
      <c r="D44" s="162" t="s">
        <v>63</v>
      </c>
      <c r="E44" s="104">
        <f>申込者情報およびアンケート!G65</f>
        <v>0</v>
      </c>
      <c r="S44" s="100">
        <f t="shared" si="2"/>
        <v>0</v>
      </c>
      <c r="U44" s="100">
        <f t="shared" si="0"/>
        <v>0</v>
      </c>
    </row>
    <row r="45" spans="1:21" ht="13.35" customHeight="1" x14ac:dyDescent="0.2">
      <c r="A45" s="106"/>
      <c r="B45" s="157"/>
      <c r="C45" s="430"/>
      <c r="D45" s="163" t="s">
        <v>255</v>
      </c>
      <c r="E45" s="160">
        <f>申込者情報およびアンケート!E67</f>
        <v>0</v>
      </c>
      <c r="S45" s="100">
        <f t="shared" si="2"/>
        <v>0</v>
      </c>
      <c r="U45" s="100">
        <f t="shared" si="0"/>
        <v>0</v>
      </c>
    </row>
    <row r="46" spans="1:21" ht="13.8" thickBot="1" x14ac:dyDescent="0.25">
      <c r="A46" s="105"/>
      <c r="B46" s="164"/>
      <c r="C46" s="397" t="s">
        <v>256</v>
      </c>
      <c r="D46" s="398"/>
      <c r="E46" s="154">
        <f>申込者情報およびアンケート!D69</f>
        <v>0</v>
      </c>
      <c r="S46" s="100">
        <f t="shared" si="2"/>
        <v>0</v>
      </c>
      <c r="U46" s="100">
        <f t="shared" si="0"/>
        <v>0</v>
      </c>
    </row>
    <row r="47" spans="1:21" ht="13.2" customHeight="1" x14ac:dyDescent="0.2">
      <c r="A47" s="106">
        <v>6</v>
      </c>
      <c r="B47" s="387" t="s">
        <v>84</v>
      </c>
      <c r="C47" s="436" t="s">
        <v>97</v>
      </c>
      <c r="D47" s="437"/>
      <c r="E47" s="104">
        <f>申込者情報およびアンケート!F70</f>
        <v>0</v>
      </c>
      <c r="H47" s="101"/>
      <c r="J47" s="121" t="s">
        <v>189</v>
      </c>
      <c r="K47" s="100">
        <f>COUNTIF(E47:G47,"軽く")</f>
        <v>0</v>
      </c>
      <c r="L47" s="121" t="s">
        <v>176</v>
      </c>
      <c r="M47" s="100">
        <f>COUNTIF(E47:G47,"1分未満")</f>
        <v>0</v>
      </c>
      <c r="N47" s="121" t="s">
        <v>177</v>
      </c>
      <c r="O47" s="100">
        <f>COUNTIF(E47:G47,"1～5分未満")</f>
        <v>0</v>
      </c>
      <c r="P47" s="121" t="s">
        <v>270</v>
      </c>
      <c r="Q47" s="100">
        <f>COUNTIF(E47:G47,"5～10分未満")</f>
        <v>0</v>
      </c>
      <c r="R47" s="121" t="s">
        <v>111</v>
      </c>
      <c r="S47" s="100">
        <f>COUNTIF(E47:G47,"10分以上")</f>
        <v>0</v>
      </c>
      <c r="T47" s="121" t="s">
        <v>166</v>
      </c>
      <c r="U47" s="100">
        <f>COUNTIF(E47:G47,"実施無し")</f>
        <v>0</v>
      </c>
    </row>
    <row r="48" spans="1:21" ht="13.8" thickBot="1" x14ac:dyDescent="0.25">
      <c r="A48" s="105"/>
      <c r="B48" s="388"/>
      <c r="C48" s="440" t="s">
        <v>220</v>
      </c>
      <c r="D48" s="441"/>
      <c r="E48" s="154">
        <f>申込者情報およびアンケート!F71</f>
        <v>0</v>
      </c>
      <c r="H48" s="101"/>
      <c r="J48" s="121" t="s">
        <v>176</v>
      </c>
      <c r="K48" s="100">
        <f>COUNTIF(E48:G48,"1分未満")</f>
        <v>0</v>
      </c>
      <c r="L48" s="121" t="s">
        <v>177</v>
      </c>
      <c r="M48" s="100">
        <f>COUNTIF(E48:G48,"1～5分未満")</f>
        <v>0</v>
      </c>
      <c r="N48" s="121" t="s">
        <v>190</v>
      </c>
      <c r="O48" s="100">
        <f>COUNTIF(E48:G48,"5分以上")</f>
        <v>0</v>
      </c>
      <c r="P48" s="121" t="s">
        <v>166</v>
      </c>
      <c r="Q48" s="100">
        <f>COUNTIF(E48:G48,"実施無し")</f>
        <v>0</v>
      </c>
      <c r="S48" s="100">
        <f t="shared" si="2"/>
        <v>0</v>
      </c>
      <c r="U48" s="100">
        <f t="shared" si="0"/>
        <v>0</v>
      </c>
    </row>
    <row r="49" spans="1:21" ht="12" customHeight="1" x14ac:dyDescent="0.2">
      <c r="A49" s="106">
        <v>7</v>
      </c>
      <c r="B49" s="167" t="s">
        <v>258</v>
      </c>
      <c r="C49" s="438" t="s">
        <v>150</v>
      </c>
      <c r="D49" s="439"/>
      <c r="E49" s="168">
        <f>申込者情報およびアンケート!D73</f>
        <v>0</v>
      </c>
      <c r="H49" s="101"/>
      <c r="J49" s="121" t="s">
        <v>192</v>
      </c>
      <c r="K49" s="100">
        <f>COUNTIF(E49:G49,"2.5％ﾘﾝﾀﾝｸﾞｽﾃﾝ酸水溶液と2.5%ﾘﾝﾓﾘﾌﾞﾃﾞﾝ酸の等量混合液")</f>
        <v>0</v>
      </c>
      <c r="L49" s="121" t="s">
        <v>175</v>
      </c>
      <c r="M49" s="100">
        <f>COUNTIF(E49:G49,"★その他（備考に記載）")</f>
        <v>0</v>
      </c>
      <c r="S49" s="100">
        <f t="shared" si="2"/>
        <v>0</v>
      </c>
      <c r="U49" s="100">
        <f t="shared" si="0"/>
        <v>0</v>
      </c>
    </row>
    <row r="50" spans="1:21" ht="12" customHeight="1" x14ac:dyDescent="0.2">
      <c r="A50" s="106"/>
      <c r="B50" s="167"/>
      <c r="C50" s="389" t="s">
        <v>62</v>
      </c>
      <c r="D50" s="390"/>
      <c r="E50" s="168">
        <f>申込者情報およびアンケート!F73</f>
        <v>0</v>
      </c>
      <c r="H50" s="101"/>
      <c r="J50" s="121" t="s">
        <v>193</v>
      </c>
      <c r="K50" s="100">
        <f>COUNTIF(E50:G50,"30秒未満")</f>
        <v>0</v>
      </c>
      <c r="L50" s="121" t="s">
        <v>194</v>
      </c>
      <c r="M50" s="100">
        <f>COUNTIF(E50:G50,"30～45秒未満")</f>
        <v>0</v>
      </c>
      <c r="N50" s="121" t="s">
        <v>195</v>
      </c>
      <c r="O50" s="100">
        <f>COUNTIF(E50:G50,"45～60秒未満")</f>
        <v>0</v>
      </c>
      <c r="P50" s="121" t="s">
        <v>196</v>
      </c>
      <c r="Q50" s="100">
        <f>COUNTIF(E50:G50,"60秒以上")</f>
        <v>0</v>
      </c>
      <c r="S50" s="100">
        <f t="shared" si="2"/>
        <v>0</v>
      </c>
      <c r="U50" s="100">
        <f t="shared" si="0"/>
        <v>0</v>
      </c>
    </row>
    <row r="51" spans="1:21" ht="12" customHeight="1" x14ac:dyDescent="0.2">
      <c r="A51" s="114"/>
      <c r="B51" s="167"/>
      <c r="C51" s="389" t="s">
        <v>153</v>
      </c>
      <c r="D51" s="390"/>
      <c r="E51" s="168">
        <f>申込者情報およびアンケート!J73</f>
        <v>0</v>
      </c>
      <c r="H51" s="101"/>
    </row>
    <row r="52" spans="1:21" ht="13.35" customHeight="1" thickBot="1" x14ac:dyDescent="0.25">
      <c r="A52" s="106"/>
      <c r="B52" s="157"/>
      <c r="C52" s="434" t="s">
        <v>147</v>
      </c>
      <c r="D52" s="435"/>
      <c r="E52" s="104">
        <f>申込者情報およびアンケート!D75</f>
        <v>0</v>
      </c>
      <c r="H52" s="101"/>
      <c r="S52" s="100">
        <f t="shared" si="2"/>
        <v>0</v>
      </c>
      <c r="U52" s="100">
        <f t="shared" si="0"/>
        <v>0</v>
      </c>
    </row>
    <row r="53" spans="1:21" ht="24" x14ac:dyDescent="0.2">
      <c r="A53" s="116">
        <v>8</v>
      </c>
      <c r="B53" s="155" t="s">
        <v>259</v>
      </c>
      <c r="C53" s="410" t="s">
        <v>246</v>
      </c>
      <c r="D53" s="411"/>
      <c r="E53" s="153">
        <f>申込者情報およびアンケート!D76</f>
        <v>0</v>
      </c>
      <c r="H53" s="101"/>
      <c r="J53" s="121" t="s">
        <v>197</v>
      </c>
      <c r="K53" s="100">
        <f>COUNTIF(E53:G53,"0.75％オレンジG液")</f>
        <v>0</v>
      </c>
      <c r="L53" s="121" t="s">
        <v>175</v>
      </c>
      <c r="M53" s="100">
        <f>COUNTIF(E53:G53,"★その他（備考に記載）")</f>
        <v>0</v>
      </c>
      <c r="O53" s="100">
        <f t="shared" ref="O53" si="8">COUNTIF(E53:G53,"蒸留水等")</f>
        <v>0</v>
      </c>
      <c r="Q53" s="100">
        <f t="shared" ref="Q53" si="9">COUNTIF(E53:G53,"★その他（備考に記載）")</f>
        <v>0</v>
      </c>
      <c r="S53" s="100">
        <f t="shared" si="2"/>
        <v>0</v>
      </c>
      <c r="U53" s="100">
        <f t="shared" si="0"/>
        <v>0</v>
      </c>
    </row>
    <row r="54" spans="1:21" ht="13.2" x14ac:dyDescent="0.2">
      <c r="A54" s="108"/>
      <c r="B54" s="157"/>
      <c r="C54" s="396" t="s">
        <v>260</v>
      </c>
      <c r="D54" s="390"/>
      <c r="E54" s="104">
        <f>申込者情報およびアンケート!F76</f>
        <v>0</v>
      </c>
      <c r="H54" s="101"/>
      <c r="J54" s="121" t="s">
        <v>198</v>
      </c>
      <c r="K54" s="100">
        <f>COUNTIF(E54:G54,"60秒未満")</f>
        <v>0</v>
      </c>
      <c r="L54" s="121" t="s">
        <v>199</v>
      </c>
      <c r="M54" s="100">
        <f>COUNTIF(E54:G54,"60～90秒未満")</f>
        <v>0</v>
      </c>
      <c r="N54" s="121" t="s">
        <v>200</v>
      </c>
      <c r="O54" s="100">
        <f>COUNTIF(E54:G54,"90～120秒未満")</f>
        <v>0</v>
      </c>
      <c r="P54" s="121" t="s">
        <v>201</v>
      </c>
      <c r="Q54" s="100">
        <f>COUNTIF(E54:G54,"120秒以上")</f>
        <v>0</v>
      </c>
      <c r="S54" s="100">
        <f t="shared" si="2"/>
        <v>0</v>
      </c>
      <c r="U54" s="100">
        <f t="shared" si="0"/>
        <v>0</v>
      </c>
    </row>
    <row r="55" spans="1:21" ht="13.2" x14ac:dyDescent="0.2">
      <c r="A55" s="108"/>
      <c r="B55" s="157"/>
      <c r="C55" s="396" t="s">
        <v>247</v>
      </c>
      <c r="D55" s="390"/>
      <c r="E55" s="104">
        <f>申込者情報およびアンケート!J76</f>
        <v>0</v>
      </c>
      <c r="H55" s="101"/>
      <c r="S55" s="100">
        <f t="shared" si="2"/>
        <v>0</v>
      </c>
      <c r="U55" s="100">
        <f t="shared" si="0"/>
        <v>0</v>
      </c>
    </row>
    <row r="56" spans="1:21" ht="14.1" customHeight="1" x14ac:dyDescent="0.2">
      <c r="A56" s="108"/>
      <c r="B56" s="157"/>
      <c r="C56" s="391" t="s">
        <v>250</v>
      </c>
      <c r="D56" s="392"/>
      <c r="E56" s="169">
        <f>申込者情報およびアンケート!F77</f>
        <v>0</v>
      </c>
      <c r="H56" s="101"/>
      <c r="J56" s="121" t="s">
        <v>181</v>
      </c>
      <c r="K56" s="100">
        <f>COUNTIF(E56:G56,"市販品")</f>
        <v>0</v>
      </c>
      <c r="L56" s="121" t="s">
        <v>182</v>
      </c>
      <c r="M56" s="100">
        <f>COUNTIF(E56:G56,"自家調製品")</f>
        <v>0</v>
      </c>
      <c r="O56" s="100">
        <f t="shared" ref="O56" si="10">COUNTIF(E56:G56,"5～10分未満")</f>
        <v>0</v>
      </c>
      <c r="S56" s="100">
        <f t="shared" si="2"/>
        <v>0</v>
      </c>
      <c r="U56" s="100">
        <f t="shared" si="0"/>
        <v>0</v>
      </c>
    </row>
    <row r="57" spans="1:21" ht="13.2" x14ac:dyDescent="0.2">
      <c r="A57" s="108"/>
      <c r="B57" s="157"/>
      <c r="C57" s="405" t="s">
        <v>251</v>
      </c>
      <c r="D57" s="161" t="s">
        <v>252</v>
      </c>
      <c r="E57" s="104">
        <f>申込者情報およびアンケート!G78</f>
        <v>0</v>
      </c>
      <c r="H57" s="101"/>
      <c r="S57" s="100">
        <f t="shared" si="2"/>
        <v>0</v>
      </c>
      <c r="U57" s="100">
        <f t="shared" si="0"/>
        <v>0</v>
      </c>
    </row>
    <row r="58" spans="1:21" ht="13.2" x14ac:dyDescent="0.2">
      <c r="A58" s="108"/>
      <c r="B58" s="157"/>
      <c r="C58" s="405"/>
      <c r="D58" s="162" t="s">
        <v>63</v>
      </c>
      <c r="E58" s="104">
        <f>申込者情報およびアンケート!G79</f>
        <v>0</v>
      </c>
      <c r="S58" s="100">
        <f t="shared" si="2"/>
        <v>0</v>
      </c>
      <c r="U58" s="100">
        <f t="shared" si="0"/>
        <v>0</v>
      </c>
    </row>
    <row r="59" spans="1:21" ht="13.2" x14ac:dyDescent="0.2">
      <c r="A59" s="108"/>
      <c r="B59" s="157"/>
      <c r="C59" s="430" t="s">
        <v>257</v>
      </c>
      <c r="D59" s="161" t="s">
        <v>254</v>
      </c>
      <c r="E59" s="104">
        <f>申込者情報およびアンケート!G80</f>
        <v>0</v>
      </c>
      <c r="S59" s="100">
        <f t="shared" si="2"/>
        <v>0</v>
      </c>
      <c r="U59" s="100">
        <f t="shared" si="0"/>
        <v>0</v>
      </c>
    </row>
    <row r="60" spans="1:21" ht="13.2" x14ac:dyDescent="0.2">
      <c r="A60" s="108"/>
      <c r="B60" s="157"/>
      <c r="C60" s="430"/>
      <c r="D60" s="162" t="s">
        <v>63</v>
      </c>
      <c r="E60" s="104">
        <f>申込者情報およびアンケート!G81</f>
        <v>0</v>
      </c>
      <c r="S60" s="100">
        <f t="shared" si="2"/>
        <v>0</v>
      </c>
      <c r="U60" s="100">
        <f t="shared" si="0"/>
        <v>0</v>
      </c>
    </row>
    <row r="61" spans="1:21" ht="13.2" x14ac:dyDescent="0.2">
      <c r="A61" s="108"/>
      <c r="B61" s="157"/>
      <c r="C61" s="430"/>
      <c r="D61" s="161" t="s">
        <v>254</v>
      </c>
      <c r="E61" s="104">
        <f>申込者情報およびアンケート!G82</f>
        <v>0</v>
      </c>
      <c r="S61" s="100">
        <f t="shared" si="2"/>
        <v>0</v>
      </c>
      <c r="U61" s="100">
        <f t="shared" si="0"/>
        <v>0</v>
      </c>
    </row>
    <row r="62" spans="1:21" ht="13.2" x14ac:dyDescent="0.2">
      <c r="A62" s="108"/>
      <c r="B62" s="157"/>
      <c r="C62" s="430"/>
      <c r="D62" s="162" t="s">
        <v>63</v>
      </c>
      <c r="E62" s="104">
        <f>申込者情報およびアンケート!G83</f>
        <v>0</v>
      </c>
      <c r="S62" s="100">
        <f t="shared" si="2"/>
        <v>0</v>
      </c>
      <c r="U62" s="100">
        <f t="shared" si="0"/>
        <v>0</v>
      </c>
    </row>
    <row r="63" spans="1:21" ht="13.2" x14ac:dyDescent="0.2">
      <c r="A63" s="108"/>
      <c r="B63" s="157"/>
      <c r="C63" s="430"/>
      <c r="D63" s="161" t="s">
        <v>254</v>
      </c>
      <c r="E63" s="104">
        <f>申込者情報およびアンケート!G84</f>
        <v>0</v>
      </c>
      <c r="S63" s="100">
        <f t="shared" si="2"/>
        <v>0</v>
      </c>
      <c r="U63" s="100">
        <f t="shared" si="0"/>
        <v>0</v>
      </c>
    </row>
    <row r="64" spans="1:21" ht="13.2" x14ac:dyDescent="0.2">
      <c r="A64" s="108"/>
      <c r="B64" s="157"/>
      <c r="C64" s="430"/>
      <c r="D64" s="162" t="s">
        <v>63</v>
      </c>
      <c r="E64" s="104">
        <f>申込者情報およびアンケート!G85</f>
        <v>0</v>
      </c>
      <c r="S64" s="100">
        <f t="shared" si="2"/>
        <v>0</v>
      </c>
      <c r="U64" s="100">
        <f t="shared" si="0"/>
        <v>0</v>
      </c>
    </row>
    <row r="65" spans="1:21" ht="13.2" x14ac:dyDescent="0.2">
      <c r="A65" s="108"/>
      <c r="B65" s="157"/>
      <c r="C65" s="430"/>
      <c r="D65" s="163" t="s">
        <v>255</v>
      </c>
      <c r="E65" s="160">
        <f>申込者情報およびアンケート!E87</f>
        <v>0</v>
      </c>
      <c r="S65" s="100">
        <f t="shared" si="2"/>
        <v>0</v>
      </c>
      <c r="U65" s="100">
        <f t="shared" si="0"/>
        <v>0</v>
      </c>
    </row>
    <row r="66" spans="1:21" ht="16.8" customHeight="1" thickBot="1" x14ac:dyDescent="0.25">
      <c r="A66" s="107"/>
      <c r="B66" s="164"/>
      <c r="C66" s="397" t="s">
        <v>256</v>
      </c>
      <c r="D66" s="398"/>
      <c r="E66" s="154">
        <f>申込者情報およびアンケート!D89</f>
        <v>0</v>
      </c>
      <c r="S66" s="100">
        <f t="shared" si="2"/>
        <v>0</v>
      </c>
      <c r="U66" s="100">
        <f t="shared" si="0"/>
        <v>0</v>
      </c>
    </row>
    <row r="67" spans="1:21" ht="13.2" x14ac:dyDescent="0.2">
      <c r="A67" s="116">
        <v>9</v>
      </c>
      <c r="B67" s="155" t="s">
        <v>83</v>
      </c>
      <c r="C67" s="410" t="s">
        <v>261</v>
      </c>
      <c r="D67" s="411"/>
      <c r="E67" s="156">
        <f>申込者情報およびアンケート!D90</f>
        <v>0</v>
      </c>
      <c r="H67" s="101"/>
      <c r="J67" s="121" t="s">
        <v>202</v>
      </c>
      <c r="K67" s="100">
        <f>COUNTIF(E67:G67,"1%酢酸水")</f>
        <v>0</v>
      </c>
      <c r="L67" s="121" t="s">
        <v>175</v>
      </c>
      <c r="M67" s="100">
        <f>COUNTIF(E67:G67,"★その他（備考に記載）")</f>
        <v>0</v>
      </c>
      <c r="O67" s="100">
        <f t="shared" ref="O67" si="11">COUNTIF(E67:G67,"蒸留水等")</f>
        <v>0</v>
      </c>
      <c r="S67" s="100">
        <f t="shared" si="2"/>
        <v>0</v>
      </c>
      <c r="U67" s="100">
        <f t="shared" si="0"/>
        <v>0</v>
      </c>
    </row>
    <row r="68" spans="1:21" ht="13.2" x14ac:dyDescent="0.2">
      <c r="A68" s="108"/>
      <c r="B68" s="157"/>
      <c r="C68" s="389" t="s">
        <v>152</v>
      </c>
      <c r="D68" s="390"/>
      <c r="E68" s="158">
        <f>申込者情報およびアンケート!G90</f>
        <v>0</v>
      </c>
      <c r="H68" s="101"/>
      <c r="J68" s="121" t="s">
        <v>74</v>
      </c>
      <c r="K68" s="100">
        <f>COUNTIF(E68:G68,"1回")</f>
        <v>0</v>
      </c>
      <c r="L68" s="121" t="s">
        <v>76</v>
      </c>
      <c r="M68" s="100">
        <f>COUNTIF(E68:G68,"2回")</f>
        <v>0</v>
      </c>
      <c r="N68" s="121" t="s">
        <v>203</v>
      </c>
      <c r="O68" s="100">
        <f>COUNTIF(E68:G68,"3回以上")</f>
        <v>0</v>
      </c>
      <c r="P68" s="121" t="s">
        <v>78</v>
      </c>
      <c r="Q68" s="100">
        <f>COUNTIF(E68:G68,"実施なし")</f>
        <v>0</v>
      </c>
      <c r="S68" s="100">
        <f t="shared" si="2"/>
        <v>0</v>
      </c>
      <c r="U68" s="100">
        <f t="shared" si="0"/>
        <v>0</v>
      </c>
    </row>
    <row r="69" spans="1:21" ht="13.2" x14ac:dyDescent="0.2">
      <c r="A69" s="108"/>
      <c r="B69" s="157"/>
      <c r="C69" s="396" t="s">
        <v>247</v>
      </c>
      <c r="D69" s="390"/>
      <c r="E69" s="104">
        <f>申込者情報およびアンケート!J90</f>
        <v>0</v>
      </c>
      <c r="H69" s="101"/>
      <c r="K69" s="100">
        <f t="shared" si="1"/>
        <v>0</v>
      </c>
      <c r="S69" s="100">
        <f t="shared" si="2"/>
        <v>0</v>
      </c>
      <c r="U69" s="100">
        <f t="shared" si="0"/>
        <v>0</v>
      </c>
    </row>
    <row r="70" spans="1:21" ht="13.8" thickBot="1" x14ac:dyDescent="0.25">
      <c r="A70" s="107"/>
      <c r="B70" s="164"/>
      <c r="C70" s="397" t="s">
        <v>256</v>
      </c>
      <c r="D70" s="398"/>
      <c r="E70" s="154">
        <f>申込者情報およびアンケート!D92</f>
        <v>0</v>
      </c>
      <c r="K70" s="100">
        <f t="shared" si="1"/>
        <v>0</v>
      </c>
      <c r="M70" s="100">
        <f t="shared" ref="M70" si="12">COUNTIF(E70:G70,"1～5分未満")</f>
        <v>0</v>
      </c>
      <c r="S70" s="100">
        <f t="shared" si="2"/>
        <v>0</v>
      </c>
      <c r="U70" s="100">
        <f t="shared" ref="U70:U126" si="13">COUNTIF(E70:G70,"30分以上")</f>
        <v>0</v>
      </c>
    </row>
    <row r="71" spans="1:21" ht="13.2" x14ac:dyDescent="0.2">
      <c r="A71" s="116">
        <v>10</v>
      </c>
      <c r="B71" s="155" t="s">
        <v>262</v>
      </c>
      <c r="C71" s="410" t="s">
        <v>246</v>
      </c>
      <c r="D71" s="411"/>
      <c r="E71" s="156">
        <f>申込者情報およびアンケート!D94</f>
        <v>0</v>
      </c>
      <c r="H71" s="101"/>
      <c r="J71" s="121" t="s">
        <v>215</v>
      </c>
      <c r="K71" s="100">
        <f>COUNTIF(E71:G71,"ﾎﾟﾝｿｰ･ｷｼﾘｼﾞﾝ、酸ﾌｸｼﾝ、ｱｿﾞﾌﾛｷｼﾝ混合液")</f>
        <v>0</v>
      </c>
      <c r="L71" s="121" t="s">
        <v>235</v>
      </c>
      <c r="M71" s="100">
        <f>COUNTIF(E71:G71,"ﾎﾟﾝｿｰ･ｷｼﾘｼﾞﾝ、酸ﾌｸｼﾝ混合液")</f>
        <v>0</v>
      </c>
      <c r="N71" s="121" t="s">
        <v>237</v>
      </c>
      <c r="O71" s="100">
        <f>COUNTIF(E71:G71,"★その他（備考に記載）")</f>
        <v>0</v>
      </c>
      <c r="S71" s="100">
        <f t="shared" si="2"/>
        <v>0</v>
      </c>
      <c r="U71" s="100">
        <f t="shared" si="13"/>
        <v>0</v>
      </c>
    </row>
    <row r="72" spans="1:21" ht="13.2" x14ac:dyDescent="0.2">
      <c r="A72" s="108"/>
      <c r="B72" s="157"/>
      <c r="C72" s="396" t="s">
        <v>263</v>
      </c>
      <c r="D72" s="390"/>
      <c r="E72" s="158">
        <f>申込者情報およびアンケート!G94</f>
        <v>0</v>
      </c>
      <c r="H72" s="101"/>
      <c r="J72" s="121" t="s">
        <v>167</v>
      </c>
      <c r="K72" s="100">
        <f>COUNTIF(E72:G72,"10分未満")</f>
        <v>0</v>
      </c>
      <c r="L72" s="121" t="s">
        <v>204</v>
      </c>
      <c r="M72" s="100">
        <f>COUNTIF(E72:G72,"10～20分未満")</f>
        <v>0</v>
      </c>
      <c r="N72" s="121" t="s">
        <v>205</v>
      </c>
      <c r="O72" s="100">
        <f>COUNTIF(E72:G72,"20～30分未満")</f>
        <v>0</v>
      </c>
      <c r="P72" s="121" t="s">
        <v>172</v>
      </c>
      <c r="Q72" s="100">
        <f>COUNTIF(E72:G72,"30分以上")</f>
        <v>0</v>
      </c>
      <c r="S72" s="100">
        <f t="shared" ref="S72:S126" si="14">COUNTIF(E72:G72,"実施なし")</f>
        <v>0</v>
      </c>
      <c r="U72" s="100">
        <f t="shared" si="13"/>
        <v>0</v>
      </c>
    </row>
    <row r="73" spans="1:21" ht="13.2" x14ac:dyDescent="0.2">
      <c r="A73" s="108"/>
      <c r="B73" s="157"/>
      <c r="C73" s="396" t="s">
        <v>247</v>
      </c>
      <c r="D73" s="390"/>
      <c r="E73" s="104">
        <f>申込者情報およびアンケート!J94</f>
        <v>0</v>
      </c>
      <c r="H73" s="101"/>
      <c r="K73" s="100">
        <f t="shared" ref="K73:K125" si="15">COUNTIF(E73:G73,"流水水洗")</f>
        <v>0</v>
      </c>
      <c r="M73" s="100">
        <f t="shared" ref="M73" si="16">COUNTIF(E73:G73,"流水水洗→蒸留水等")</f>
        <v>0</v>
      </c>
      <c r="S73" s="100">
        <f t="shared" si="14"/>
        <v>0</v>
      </c>
      <c r="U73" s="100">
        <f t="shared" si="13"/>
        <v>0</v>
      </c>
    </row>
    <row r="74" spans="1:21" ht="13.2" x14ac:dyDescent="0.2">
      <c r="A74" s="108"/>
      <c r="B74" s="157"/>
      <c r="C74" s="419" t="s">
        <v>250</v>
      </c>
      <c r="D74" s="420"/>
      <c r="E74" s="160">
        <f>申込者情報およびアンケート!F95</f>
        <v>0</v>
      </c>
      <c r="H74" s="101"/>
      <c r="J74" s="121" t="s">
        <v>181</v>
      </c>
      <c r="K74" s="100">
        <f>COUNTIF(E74:G74,"市販品")</f>
        <v>0</v>
      </c>
      <c r="L74" s="121" t="s">
        <v>182</v>
      </c>
      <c r="M74" s="100">
        <f>COUNTIF(E74:G74,"自家調製品")</f>
        <v>0</v>
      </c>
      <c r="O74" s="100">
        <f t="shared" ref="O74" si="17">COUNTIF(E74:G74,"5～10分未満")</f>
        <v>0</v>
      </c>
      <c r="S74" s="100">
        <f t="shared" si="14"/>
        <v>0</v>
      </c>
      <c r="U74" s="100">
        <f t="shared" si="13"/>
        <v>0</v>
      </c>
    </row>
    <row r="75" spans="1:21" ht="13.2" x14ac:dyDescent="0.2">
      <c r="A75" s="108"/>
      <c r="B75" s="157"/>
      <c r="C75" s="405" t="s">
        <v>251</v>
      </c>
      <c r="D75" s="161" t="s">
        <v>252</v>
      </c>
      <c r="E75" s="104">
        <f>申込者情報およびアンケート!G96</f>
        <v>0</v>
      </c>
      <c r="H75" s="101"/>
      <c r="S75" s="100">
        <f t="shared" si="14"/>
        <v>0</v>
      </c>
      <c r="U75" s="100">
        <f t="shared" si="13"/>
        <v>0</v>
      </c>
    </row>
    <row r="76" spans="1:21" ht="13.2" x14ac:dyDescent="0.2">
      <c r="A76" s="108"/>
      <c r="B76" s="157"/>
      <c r="C76" s="405"/>
      <c r="D76" s="162" t="s">
        <v>63</v>
      </c>
      <c r="E76" s="104">
        <f>申込者情報およびアンケート!G97</f>
        <v>0</v>
      </c>
      <c r="S76" s="100">
        <f t="shared" si="14"/>
        <v>0</v>
      </c>
      <c r="U76" s="100">
        <f t="shared" si="13"/>
        <v>0</v>
      </c>
    </row>
    <row r="77" spans="1:21" ht="13.2" x14ac:dyDescent="0.2">
      <c r="A77" s="108"/>
      <c r="B77" s="157"/>
      <c r="C77" s="430" t="s">
        <v>257</v>
      </c>
      <c r="D77" s="161" t="s">
        <v>254</v>
      </c>
      <c r="E77" s="104">
        <f>申込者情報およびアンケート!G98</f>
        <v>0</v>
      </c>
      <c r="S77" s="100">
        <f t="shared" si="14"/>
        <v>0</v>
      </c>
      <c r="U77" s="100">
        <f t="shared" si="13"/>
        <v>0</v>
      </c>
    </row>
    <row r="78" spans="1:21" ht="13.2" x14ac:dyDescent="0.2">
      <c r="A78" s="108"/>
      <c r="B78" s="157"/>
      <c r="C78" s="430"/>
      <c r="D78" s="162" t="s">
        <v>63</v>
      </c>
      <c r="E78" s="104">
        <f>申込者情報およびアンケート!G99</f>
        <v>0</v>
      </c>
      <c r="S78" s="100">
        <f t="shared" si="14"/>
        <v>0</v>
      </c>
      <c r="U78" s="100">
        <f t="shared" si="13"/>
        <v>0</v>
      </c>
    </row>
    <row r="79" spans="1:21" ht="13.2" x14ac:dyDescent="0.2">
      <c r="A79" s="108"/>
      <c r="B79" s="157"/>
      <c r="C79" s="430"/>
      <c r="D79" s="161" t="s">
        <v>254</v>
      </c>
      <c r="E79" s="104">
        <f>申込者情報およびアンケート!G100</f>
        <v>0</v>
      </c>
      <c r="S79" s="100">
        <f t="shared" si="14"/>
        <v>0</v>
      </c>
      <c r="U79" s="100">
        <f t="shared" si="13"/>
        <v>0</v>
      </c>
    </row>
    <row r="80" spans="1:21" ht="13.2" x14ac:dyDescent="0.2">
      <c r="A80" s="108"/>
      <c r="B80" s="157"/>
      <c r="C80" s="430"/>
      <c r="D80" s="162" t="s">
        <v>63</v>
      </c>
      <c r="E80" s="104">
        <f>申込者情報およびアンケート!G101</f>
        <v>0</v>
      </c>
      <c r="S80" s="100">
        <f t="shared" si="14"/>
        <v>0</v>
      </c>
      <c r="U80" s="100">
        <f t="shared" si="13"/>
        <v>0</v>
      </c>
    </row>
    <row r="81" spans="1:23" ht="13.2" x14ac:dyDescent="0.2">
      <c r="A81" s="108"/>
      <c r="B81" s="157"/>
      <c r="C81" s="430"/>
      <c r="D81" s="161" t="s">
        <v>254</v>
      </c>
      <c r="E81" s="104">
        <f>申込者情報およびアンケート!G102</f>
        <v>0</v>
      </c>
      <c r="S81" s="100">
        <f t="shared" si="14"/>
        <v>0</v>
      </c>
      <c r="U81" s="100">
        <f t="shared" si="13"/>
        <v>0</v>
      </c>
    </row>
    <row r="82" spans="1:23" ht="13.2" x14ac:dyDescent="0.2">
      <c r="A82" s="108"/>
      <c r="B82" s="157"/>
      <c r="C82" s="430"/>
      <c r="D82" s="162" t="s">
        <v>63</v>
      </c>
      <c r="E82" s="104">
        <f>申込者情報およびアンケート!G103</f>
        <v>0</v>
      </c>
      <c r="S82" s="100">
        <f t="shared" si="14"/>
        <v>0</v>
      </c>
      <c r="U82" s="100">
        <f t="shared" si="13"/>
        <v>0</v>
      </c>
    </row>
    <row r="83" spans="1:23" ht="13.2" x14ac:dyDescent="0.2">
      <c r="A83" s="108"/>
      <c r="B83" s="157"/>
      <c r="C83" s="430"/>
      <c r="D83" s="161" t="s">
        <v>254</v>
      </c>
      <c r="E83" s="104">
        <f>申込者情報およびアンケート!G104</f>
        <v>0</v>
      </c>
      <c r="S83" s="100">
        <f t="shared" si="14"/>
        <v>0</v>
      </c>
      <c r="U83" s="100">
        <f t="shared" si="13"/>
        <v>0</v>
      </c>
    </row>
    <row r="84" spans="1:23" ht="13.2" x14ac:dyDescent="0.2">
      <c r="A84" s="108"/>
      <c r="B84" s="157"/>
      <c r="C84" s="430"/>
      <c r="D84" s="162" t="s">
        <v>63</v>
      </c>
      <c r="E84" s="104">
        <f>申込者情報およびアンケート!G105</f>
        <v>0</v>
      </c>
      <c r="S84" s="100">
        <f t="shared" si="14"/>
        <v>0</v>
      </c>
      <c r="U84" s="100">
        <f t="shared" si="13"/>
        <v>0</v>
      </c>
    </row>
    <row r="85" spans="1:23" ht="13.2" x14ac:dyDescent="0.2">
      <c r="A85" s="108"/>
      <c r="B85" s="157"/>
      <c r="C85" s="430"/>
      <c r="D85" s="161" t="s">
        <v>254</v>
      </c>
      <c r="E85" s="104">
        <f>申込者情報およびアンケート!G106</f>
        <v>0</v>
      </c>
      <c r="S85" s="100">
        <f t="shared" si="14"/>
        <v>0</v>
      </c>
      <c r="U85" s="100">
        <f t="shared" si="13"/>
        <v>0</v>
      </c>
    </row>
    <row r="86" spans="1:23" ht="13.2" x14ac:dyDescent="0.2">
      <c r="A86" s="108"/>
      <c r="B86" s="157"/>
      <c r="C86" s="430"/>
      <c r="D86" s="162" t="s">
        <v>63</v>
      </c>
      <c r="E86" s="104">
        <f>申込者情報およびアンケート!G107</f>
        <v>0</v>
      </c>
      <c r="S86" s="100">
        <f t="shared" si="14"/>
        <v>0</v>
      </c>
      <c r="U86" s="100">
        <f t="shared" si="13"/>
        <v>0</v>
      </c>
    </row>
    <row r="87" spans="1:23" ht="13.2" x14ac:dyDescent="0.2">
      <c r="A87" s="108"/>
      <c r="B87" s="157"/>
      <c r="C87" s="430"/>
      <c r="D87" s="163" t="s">
        <v>255</v>
      </c>
      <c r="E87" s="104">
        <f>申込者情報およびアンケート!E109</f>
        <v>0</v>
      </c>
      <c r="S87" s="100">
        <f t="shared" si="14"/>
        <v>0</v>
      </c>
      <c r="U87" s="100">
        <f t="shared" si="13"/>
        <v>0</v>
      </c>
    </row>
    <row r="88" spans="1:23" ht="13.8" thickBot="1" x14ac:dyDescent="0.25">
      <c r="A88" s="107"/>
      <c r="B88" s="164"/>
      <c r="C88" s="397" t="s">
        <v>256</v>
      </c>
      <c r="D88" s="398"/>
      <c r="E88" s="154">
        <f>申込者情報およびアンケート!D111</f>
        <v>0</v>
      </c>
      <c r="S88" s="100">
        <f t="shared" si="14"/>
        <v>0</v>
      </c>
      <c r="U88" s="100">
        <f t="shared" si="13"/>
        <v>0</v>
      </c>
    </row>
    <row r="89" spans="1:23" ht="13.2" x14ac:dyDescent="0.2">
      <c r="A89" s="116">
        <v>11</v>
      </c>
      <c r="B89" s="155" t="s">
        <v>83</v>
      </c>
      <c r="C89" s="431" t="s">
        <v>150</v>
      </c>
      <c r="D89" s="432"/>
      <c r="E89" s="170">
        <f>申込者情報およびアンケート!D112</f>
        <v>0</v>
      </c>
      <c r="J89" s="121" t="s">
        <v>202</v>
      </c>
      <c r="K89" s="100">
        <f>COUNTIF(E89:G89,"1%酢酸水")</f>
        <v>0</v>
      </c>
      <c r="L89" s="121" t="s">
        <v>175</v>
      </c>
      <c r="M89" s="100">
        <f>COUNTIF(E89:G89,"★その他（備考に記載）")</f>
        <v>0</v>
      </c>
      <c r="O89" s="100">
        <f t="shared" ref="O89" si="18">COUNTIF(E89:G89,"5～10分未満")</f>
        <v>0</v>
      </c>
      <c r="S89" s="100">
        <f t="shared" si="14"/>
        <v>0</v>
      </c>
      <c r="U89" s="100">
        <f t="shared" si="13"/>
        <v>0</v>
      </c>
    </row>
    <row r="90" spans="1:23" ht="13.2" x14ac:dyDescent="0.2">
      <c r="A90" s="108"/>
      <c r="B90" s="157"/>
      <c r="C90" s="389" t="s">
        <v>152</v>
      </c>
      <c r="D90" s="390"/>
      <c r="E90" s="158">
        <f>申込者情報およびアンケート!G112</f>
        <v>0</v>
      </c>
      <c r="J90" s="121" t="s">
        <v>74</v>
      </c>
      <c r="K90" s="100">
        <f>COUNTIF(E90:G90,"1回")</f>
        <v>0</v>
      </c>
      <c r="L90" s="121" t="s">
        <v>76</v>
      </c>
      <c r="M90" s="100">
        <f>COUNTIF(E90:G90,"2回")</f>
        <v>0</v>
      </c>
      <c r="N90" s="121" t="s">
        <v>203</v>
      </c>
      <c r="O90" s="100">
        <f>COUNTIF(E90:G90,"3回以上")</f>
        <v>0</v>
      </c>
      <c r="P90" s="121" t="s">
        <v>78</v>
      </c>
      <c r="Q90" s="100">
        <f>COUNTIF(E90:G90,"実施なし")</f>
        <v>0</v>
      </c>
      <c r="S90" s="100">
        <f t="shared" si="14"/>
        <v>0</v>
      </c>
      <c r="U90" s="100">
        <f t="shared" si="13"/>
        <v>0</v>
      </c>
    </row>
    <row r="91" spans="1:23" ht="13.8" thickBot="1" x14ac:dyDescent="0.25">
      <c r="A91" s="108"/>
      <c r="B91" s="157"/>
      <c r="C91" s="396" t="s">
        <v>247</v>
      </c>
      <c r="D91" s="390"/>
      <c r="E91" s="104">
        <f>申込者情報およびアンケート!J112</f>
        <v>0</v>
      </c>
      <c r="S91" s="100">
        <f t="shared" si="14"/>
        <v>0</v>
      </c>
      <c r="U91" s="100">
        <f t="shared" si="13"/>
        <v>0</v>
      </c>
    </row>
    <row r="92" spans="1:23" ht="13.2" x14ac:dyDescent="0.2">
      <c r="A92" s="116">
        <v>12</v>
      </c>
      <c r="B92" s="155" t="s">
        <v>86</v>
      </c>
      <c r="C92" s="431" t="s">
        <v>150</v>
      </c>
      <c r="D92" s="432"/>
      <c r="E92" s="170">
        <f>申込者情報およびアンケート!D113</f>
        <v>0</v>
      </c>
      <c r="H92" s="101"/>
      <c r="J92" s="121" t="s">
        <v>191</v>
      </c>
      <c r="K92" s="100">
        <f>COUNTIF(E92:G92,"2.5％ﾘﾝﾀﾝｸﾞｽﾃﾝ酸")</f>
        <v>0</v>
      </c>
      <c r="L92" s="121" t="s">
        <v>175</v>
      </c>
      <c r="M92" s="100">
        <f>COUNTIF(E92:G92,"★その他（備考に記載）")</f>
        <v>0</v>
      </c>
      <c r="S92" s="100">
        <f t="shared" si="14"/>
        <v>0</v>
      </c>
      <c r="U92" s="100">
        <f t="shared" si="13"/>
        <v>0</v>
      </c>
    </row>
    <row r="93" spans="1:23" ht="13.2" x14ac:dyDescent="0.2">
      <c r="A93" s="108"/>
      <c r="B93" s="157"/>
      <c r="C93" s="389" t="s">
        <v>62</v>
      </c>
      <c r="D93" s="390"/>
      <c r="E93" s="158">
        <f>申込者情報およびアンケート!G113</f>
        <v>0</v>
      </c>
      <c r="H93" s="101"/>
      <c r="J93" s="121" t="s">
        <v>206</v>
      </c>
      <c r="K93" s="100">
        <f>COUNTIF(E93:G93,"5分未満")</f>
        <v>0</v>
      </c>
      <c r="L93" s="121" t="s">
        <v>207</v>
      </c>
      <c r="M93" s="100">
        <f>COUNTIF(E93:G93,"5～7分未満")</f>
        <v>0</v>
      </c>
      <c r="N93" s="121" t="s">
        <v>208</v>
      </c>
      <c r="O93" s="100">
        <f>COUNTIF(E93:G93,"7～10分未満")</f>
        <v>0</v>
      </c>
      <c r="P93" s="121" t="s">
        <v>168</v>
      </c>
      <c r="Q93" s="100">
        <f>COUNTIF(E93:G93,"10分以上")</f>
        <v>0</v>
      </c>
      <c r="R93" s="121" t="s">
        <v>169</v>
      </c>
      <c r="S93" s="100">
        <f>COUNTIF(E93:G93,"15～20分未満")</f>
        <v>0</v>
      </c>
      <c r="T93" s="121" t="s">
        <v>205</v>
      </c>
      <c r="U93" s="100">
        <f>COUNTIF(E93:G93,"20～30分未満")</f>
        <v>0</v>
      </c>
      <c r="V93" s="121" t="s">
        <v>172</v>
      </c>
      <c r="W93" s="100">
        <f>COUNTIF(E93:G93,"30分以上")</f>
        <v>0</v>
      </c>
    </row>
    <row r="94" spans="1:23" ht="13.2" x14ac:dyDescent="0.2">
      <c r="A94" s="108"/>
      <c r="B94" s="157"/>
      <c r="C94" s="396" t="s">
        <v>247</v>
      </c>
      <c r="D94" s="390"/>
      <c r="E94" s="104">
        <f>申込者情報およびアンケート!J113</f>
        <v>0</v>
      </c>
      <c r="H94" s="6"/>
    </row>
    <row r="95" spans="1:23" ht="13.2" x14ac:dyDescent="0.2">
      <c r="A95" s="108"/>
      <c r="B95" s="157"/>
      <c r="C95" s="419" t="s">
        <v>250</v>
      </c>
      <c r="D95" s="420"/>
      <c r="E95" s="160">
        <f>申込者情報およびアンケート!F114</f>
        <v>0</v>
      </c>
      <c r="H95" s="6"/>
      <c r="J95" s="121" t="s">
        <v>181</v>
      </c>
      <c r="K95" s="100">
        <f>COUNTIF(E95:G95,"市販品")</f>
        <v>0</v>
      </c>
      <c r="L95" s="121" t="s">
        <v>182</v>
      </c>
      <c r="M95" s="100">
        <f>COUNTIF(E95:G95,"自家調製品")</f>
        <v>0</v>
      </c>
    </row>
    <row r="96" spans="1:23" ht="13.2" x14ac:dyDescent="0.2">
      <c r="A96" s="108"/>
      <c r="B96" s="157"/>
      <c r="C96" s="445" t="s">
        <v>251</v>
      </c>
      <c r="D96" s="161" t="s">
        <v>252</v>
      </c>
      <c r="E96" s="104">
        <f>申込者情報およびアンケート!G115</f>
        <v>0</v>
      </c>
      <c r="H96" s="6"/>
    </row>
    <row r="97" spans="1:21" ht="13.2" x14ac:dyDescent="0.2">
      <c r="A97" s="108"/>
      <c r="B97" s="157"/>
      <c r="C97" s="446"/>
      <c r="D97" s="162" t="s">
        <v>63</v>
      </c>
      <c r="E97" s="104">
        <f>申込者情報およびアンケート!G116</f>
        <v>0</v>
      </c>
      <c r="H97" s="6"/>
    </row>
    <row r="98" spans="1:21" ht="13.2" x14ac:dyDescent="0.2">
      <c r="A98" s="108"/>
      <c r="B98" s="157"/>
      <c r="C98" s="447"/>
      <c r="D98" s="161" t="s">
        <v>254</v>
      </c>
      <c r="E98" s="104">
        <f>申込者情報およびアンケート!G117</f>
        <v>0</v>
      </c>
      <c r="H98" s="6"/>
    </row>
    <row r="99" spans="1:21" ht="13.2" x14ac:dyDescent="0.2">
      <c r="A99" s="108"/>
      <c r="B99" s="157"/>
      <c r="C99" s="447"/>
      <c r="D99" s="162" t="s">
        <v>63</v>
      </c>
      <c r="E99" s="104">
        <f>申込者情報およびアンケート!G118</f>
        <v>0</v>
      </c>
      <c r="H99" s="6"/>
    </row>
    <row r="100" spans="1:21" ht="13.2" x14ac:dyDescent="0.2">
      <c r="A100" s="108"/>
      <c r="B100" s="157"/>
      <c r="C100" s="447"/>
      <c r="D100" s="161" t="s">
        <v>254</v>
      </c>
      <c r="E100" s="104">
        <f>申込者情報およびアンケート!G119</f>
        <v>0</v>
      </c>
      <c r="H100" s="6"/>
    </row>
    <row r="101" spans="1:21" ht="13.2" x14ac:dyDescent="0.2">
      <c r="A101" s="108"/>
      <c r="B101" s="157"/>
      <c r="C101" s="447"/>
      <c r="D101" s="162" t="s">
        <v>63</v>
      </c>
      <c r="E101" s="104">
        <f>申込者情報およびアンケート!G120</f>
        <v>0</v>
      </c>
    </row>
    <row r="102" spans="1:21" ht="13.2" x14ac:dyDescent="0.2">
      <c r="A102" s="108"/>
      <c r="B102" s="157"/>
      <c r="C102" s="448"/>
      <c r="D102" s="163" t="s">
        <v>255</v>
      </c>
      <c r="E102" s="104">
        <f>申込者情報およびアンケート!E122</f>
        <v>0</v>
      </c>
    </row>
    <row r="103" spans="1:21" ht="13.8" thickBot="1" x14ac:dyDescent="0.25">
      <c r="A103" s="107"/>
      <c r="B103" s="164"/>
      <c r="C103" s="397" t="s">
        <v>256</v>
      </c>
      <c r="D103" s="398"/>
      <c r="E103" s="154">
        <f>申込者情報およびアンケート!D124</f>
        <v>0</v>
      </c>
    </row>
    <row r="104" spans="1:21" ht="13.2" x14ac:dyDescent="0.2">
      <c r="A104" s="116">
        <v>13</v>
      </c>
      <c r="B104" s="155" t="s">
        <v>83</v>
      </c>
      <c r="C104" s="431" t="s">
        <v>150</v>
      </c>
      <c r="D104" s="432"/>
      <c r="E104" s="170">
        <f>申込者情報およびアンケート!D125</f>
        <v>0</v>
      </c>
      <c r="J104" s="121" t="s">
        <v>202</v>
      </c>
      <c r="K104" s="100">
        <f>COUNTIF(E104:G104,"1%酢酸水")</f>
        <v>0</v>
      </c>
      <c r="L104" s="121" t="s">
        <v>175</v>
      </c>
      <c r="M104" s="100">
        <f>COUNTIF(E104:G104,"★その他（備考に記載）")</f>
        <v>0</v>
      </c>
    </row>
    <row r="105" spans="1:21" ht="13.2" x14ac:dyDescent="0.2">
      <c r="A105" s="108"/>
      <c r="B105" s="157"/>
      <c r="C105" s="389" t="s">
        <v>152</v>
      </c>
      <c r="D105" s="390"/>
      <c r="E105" s="158">
        <f>申込者情報およびアンケート!G125</f>
        <v>0</v>
      </c>
      <c r="J105" s="121" t="s">
        <v>74</v>
      </c>
      <c r="K105" s="100">
        <f>COUNTIF(E105:G105,"1回")</f>
        <v>0</v>
      </c>
      <c r="L105" s="121" t="s">
        <v>76</v>
      </c>
      <c r="M105" s="100">
        <f>COUNTIF(E105:G105,"2回")</f>
        <v>0</v>
      </c>
      <c r="N105" s="121" t="s">
        <v>203</v>
      </c>
      <c r="O105" s="100">
        <f>COUNTIF(E105:G105,"3回以上")</f>
        <v>0</v>
      </c>
      <c r="P105" s="121" t="s">
        <v>78</v>
      </c>
      <c r="Q105" s="100">
        <f>COUNTIF(E105:G105,"実施なし")</f>
        <v>0</v>
      </c>
    </row>
    <row r="106" spans="1:21" ht="13.8" thickBot="1" x14ac:dyDescent="0.25">
      <c r="A106" s="108"/>
      <c r="B106" s="157"/>
      <c r="C106" s="396" t="s">
        <v>247</v>
      </c>
      <c r="D106" s="390"/>
      <c r="E106" s="104">
        <f>申込者情報およびアンケート!J125</f>
        <v>0</v>
      </c>
      <c r="K106" s="100">
        <f t="shared" si="15"/>
        <v>0</v>
      </c>
      <c r="M106" s="100">
        <f t="shared" ref="M106" si="19">COUNTIF(E106:G106,"1～5分未満")</f>
        <v>0</v>
      </c>
      <c r="O106" s="100">
        <f t="shared" ref="O106" si="20">COUNTIF(E106:G106,"5～10分未満")</f>
        <v>0</v>
      </c>
      <c r="Q106" s="100">
        <f t="shared" ref="Q106" si="21">COUNTIF(E106:G106,"10分以上")</f>
        <v>0</v>
      </c>
    </row>
    <row r="107" spans="1:21" ht="24" x14ac:dyDescent="0.2">
      <c r="A107" s="116">
        <v>14</v>
      </c>
      <c r="B107" s="155" t="s">
        <v>264</v>
      </c>
      <c r="C107" s="431" t="s">
        <v>150</v>
      </c>
      <c r="D107" s="432"/>
      <c r="E107" s="170">
        <f>申込者情報およびアンケート!D127</f>
        <v>0</v>
      </c>
      <c r="J107" s="121" t="s">
        <v>105</v>
      </c>
      <c r="K107" s="100">
        <f>COUNTIF(E107:G107,"アニリン青")</f>
        <v>0</v>
      </c>
      <c r="L107" s="121" t="s">
        <v>238</v>
      </c>
      <c r="M107" s="100">
        <f>COUNTIF(E107:G107,"メチル青")</f>
        <v>0</v>
      </c>
      <c r="N107" s="121" t="s">
        <v>175</v>
      </c>
      <c r="O107" s="100">
        <f>COUNTIF(G107:I107,"★その他（備考に記載）")</f>
        <v>0</v>
      </c>
      <c r="Q107" s="100">
        <f t="shared" ref="Q107" si="22">COUNTIF(E107:G107,"★その他（備考に記載）")</f>
        <v>0</v>
      </c>
    </row>
    <row r="108" spans="1:21" ht="13.2" x14ac:dyDescent="0.2">
      <c r="A108" s="108"/>
      <c r="B108" s="157"/>
      <c r="C108" s="389" t="s">
        <v>62</v>
      </c>
      <c r="D108" s="390"/>
      <c r="E108" s="158">
        <f>申込者情報およびアンケート!G127</f>
        <v>0</v>
      </c>
      <c r="I108" s="101"/>
      <c r="J108" s="121" t="s">
        <v>209</v>
      </c>
      <c r="K108" s="100">
        <f>COUNTIF(E108:G108,"3分未満")</f>
        <v>0</v>
      </c>
      <c r="L108" s="121" t="s">
        <v>210</v>
      </c>
      <c r="M108" s="100">
        <f>COUNTIF(E108:G108,"3～5分未満")</f>
        <v>0</v>
      </c>
      <c r="N108" s="121" t="s">
        <v>207</v>
      </c>
      <c r="O108" s="100">
        <f>COUNTIF(E108:G108,"5～7分未満")</f>
        <v>0</v>
      </c>
      <c r="P108" s="121" t="s">
        <v>208</v>
      </c>
      <c r="Q108" s="100">
        <f>COUNTIF(E108:G108,"7～10分未満")</f>
        <v>0</v>
      </c>
      <c r="R108" s="121" t="s">
        <v>179</v>
      </c>
      <c r="S108" s="100">
        <f>COUNTIF(E108:G108,"10分以上")</f>
        <v>0</v>
      </c>
    </row>
    <row r="109" spans="1:21" ht="13.2" x14ac:dyDescent="0.2">
      <c r="A109" s="108"/>
      <c r="B109" s="157"/>
      <c r="C109" s="396" t="s">
        <v>247</v>
      </c>
      <c r="D109" s="390"/>
      <c r="E109" s="104">
        <f>申込者情報およびアンケート!J127</f>
        <v>0</v>
      </c>
      <c r="I109" s="101"/>
      <c r="K109" s="100">
        <f t="shared" si="15"/>
        <v>0</v>
      </c>
      <c r="S109" s="100">
        <f t="shared" si="14"/>
        <v>0</v>
      </c>
      <c r="U109" s="100">
        <f t="shared" si="13"/>
        <v>0</v>
      </c>
    </row>
    <row r="110" spans="1:21" ht="13.2" x14ac:dyDescent="0.2">
      <c r="A110" s="108"/>
      <c r="B110" s="157"/>
      <c r="C110" s="419" t="s">
        <v>250</v>
      </c>
      <c r="D110" s="420"/>
      <c r="E110" s="160">
        <f>申込者情報およびアンケート!F128</f>
        <v>0</v>
      </c>
      <c r="I110" s="101"/>
      <c r="J110" s="121" t="s">
        <v>181</v>
      </c>
      <c r="K110" s="100">
        <f>COUNTIF(E110:G110,"市販品")</f>
        <v>0</v>
      </c>
      <c r="L110" s="121" t="s">
        <v>182</v>
      </c>
      <c r="M110" s="100">
        <f>COUNTIF(E110:G110,"自家調製品")</f>
        <v>0</v>
      </c>
      <c r="S110" s="100">
        <f t="shared" si="14"/>
        <v>0</v>
      </c>
      <c r="U110" s="100">
        <f t="shared" si="13"/>
        <v>0</v>
      </c>
    </row>
    <row r="111" spans="1:21" ht="13.2" x14ac:dyDescent="0.2">
      <c r="A111" s="108"/>
      <c r="B111" s="157"/>
      <c r="C111" s="445" t="s">
        <v>251</v>
      </c>
      <c r="D111" s="161" t="s">
        <v>252</v>
      </c>
      <c r="E111" s="104">
        <f>申込者情報およびアンケート!G129</f>
        <v>0</v>
      </c>
      <c r="I111" s="101"/>
      <c r="K111" s="100">
        <f t="shared" si="15"/>
        <v>0</v>
      </c>
      <c r="S111" s="100">
        <f t="shared" si="14"/>
        <v>0</v>
      </c>
      <c r="U111" s="100">
        <f t="shared" si="13"/>
        <v>0</v>
      </c>
    </row>
    <row r="112" spans="1:21" ht="13.2" x14ac:dyDescent="0.2">
      <c r="A112" s="108"/>
      <c r="B112" s="157"/>
      <c r="C112" s="446"/>
      <c r="D112" s="162" t="s">
        <v>63</v>
      </c>
      <c r="E112" s="104">
        <f>申込者情報およびアンケート!G130</f>
        <v>0</v>
      </c>
      <c r="I112" s="101"/>
      <c r="K112" s="100">
        <f t="shared" si="15"/>
        <v>0</v>
      </c>
      <c r="S112" s="100">
        <f t="shared" si="14"/>
        <v>0</v>
      </c>
      <c r="U112" s="100">
        <f t="shared" si="13"/>
        <v>0</v>
      </c>
    </row>
    <row r="113" spans="1:21" ht="13.2" x14ac:dyDescent="0.2">
      <c r="A113" s="108"/>
      <c r="B113" s="157"/>
      <c r="C113" s="447"/>
      <c r="D113" s="161" t="s">
        <v>254</v>
      </c>
      <c r="E113" s="104">
        <f>申込者情報およびアンケート!G131</f>
        <v>0</v>
      </c>
      <c r="K113" s="100">
        <f t="shared" si="15"/>
        <v>0</v>
      </c>
      <c r="S113" s="100">
        <f t="shared" si="14"/>
        <v>0</v>
      </c>
      <c r="U113" s="100">
        <f t="shared" si="13"/>
        <v>0</v>
      </c>
    </row>
    <row r="114" spans="1:21" ht="13.2" x14ac:dyDescent="0.2">
      <c r="A114" s="108"/>
      <c r="B114" s="157"/>
      <c r="C114" s="447"/>
      <c r="D114" s="162" t="s">
        <v>63</v>
      </c>
      <c r="E114" s="104">
        <f>申込者情報およびアンケート!G132</f>
        <v>0</v>
      </c>
      <c r="K114" s="100">
        <f t="shared" si="15"/>
        <v>0</v>
      </c>
      <c r="S114" s="100">
        <f t="shared" si="14"/>
        <v>0</v>
      </c>
      <c r="U114" s="100">
        <f t="shared" si="13"/>
        <v>0</v>
      </c>
    </row>
    <row r="115" spans="1:21" ht="13.2" x14ac:dyDescent="0.2">
      <c r="A115" s="108"/>
      <c r="B115" s="157"/>
      <c r="C115" s="447"/>
      <c r="D115" s="161" t="s">
        <v>254</v>
      </c>
      <c r="E115" s="104">
        <f>申込者情報およびアンケート!G133</f>
        <v>0</v>
      </c>
      <c r="K115" s="100">
        <f t="shared" si="15"/>
        <v>0</v>
      </c>
      <c r="S115" s="100">
        <f t="shared" si="14"/>
        <v>0</v>
      </c>
      <c r="U115" s="100">
        <f t="shared" si="13"/>
        <v>0</v>
      </c>
    </row>
    <row r="116" spans="1:21" ht="13.2" x14ac:dyDescent="0.2">
      <c r="A116" s="108"/>
      <c r="B116" s="157"/>
      <c r="C116" s="447"/>
      <c r="D116" s="162" t="s">
        <v>63</v>
      </c>
      <c r="E116" s="104">
        <f>申込者情報およびアンケート!G134</f>
        <v>0</v>
      </c>
      <c r="K116" s="100">
        <f t="shared" si="15"/>
        <v>0</v>
      </c>
      <c r="S116" s="100">
        <f t="shared" si="14"/>
        <v>0</v>
      </c>
      <c r="U116" s="100">
        <f t="shared" si="13"/>
        <v>0</v>
      </c>
    </row>
    <row r="117" spans="1:21" ht="13.2" x14ac:dyDescent="0.2">
      <c r="A117" s="108"/>
      <c r="B117" s="157"/>
      <c r="C117" s="447"/>
      <c r="D117" s="161" t="s">
        <v>254</v>
      </c>
      <c r="E117" s="104">
        <f>申込者情報およびアンケート!G135</f>
        <v>0</v>
      </c>
      <c r="K117" s="100">
        <f t="shared" si="15"/>
        <v>0</v>
      </c>
      <c r="S117" s="100">
        <f t="shared" si="14"/>
        <v>0</v>
      </c>
      <c r="U117" s="100">
        <f t="shared" si="13"/>
        <v>0</v>
      </c>
    </row>
    <row r="118" spans="1:21" ht="13.2" x14ac:dyDescent="0.2">
      <c r="A118" s="108"/>
      <c r="B118" s="157"/>
      <c r="C118" s="447"/>
      <c r="D118" s="162" t="s">
        <v>63</v>
      </c>
      <c r="E118" s="104">
        <f>申込者情報およびアンケート!G136</f>
        <v>0</v>
      </c>
      <c r="K118" s="100">
        <f t="shared" si="15"/>
        <v>0</v>
      </c>
      <c r="S118" s="100">
        <f t="shared" si="14"/>
        <v>0</v>
      </c>
      <c r="U118" s="100">
        <f t="shared" si="13"/>
        <v>0</v>
      </c>
    </row>
    <row r="119" spans="1:21" ht="13.2" x14ac:dyDescent="0.2">
      <c r="A119" s="108"/>
      <c r="B119" s="157"/>
      <c r="C119" s="448"/>
      <c r="D119" s="163" t="s">
        <v>255</v>
      </c>
      <c r="E119" s="104">
        <f>申込者情報およびアンケート!E138</f>
        <v>0</v>
      </c>
      <c r="K119" s="100">
        <f t="shared" si="15"/>
        <v>0</v>
      </c>
      <c r="S119" s="100">
        <f t="shared" si="14"/>
        <v>0</v>
      </c>
      <c r="U119" s="100">
        <f t="shared" si="13"/>
        <v>0</v>
      </c>
    </row>
    <row r="120" spans="1:21" ht="13.8" thickBot="1" x14ac:dyDescent="0.25">
      <c r="A120" s="107"/>
      <c r="B120" s="164"/>
      <c r="C120" s="397" t="s">
        <v>256</v>
      </c>
      <c r="D120" s="398"/>
      <c r="E120" s="154">
        <f>申込者情報およびアンケート!D140</f>
        <v>0</v>
      </c>
      <c r="K120" s="100">
        <f t="shared" si="15"/>
        <v>0</v>
      </c>
      <c r="S120" s="100">
        <f t="shared" si="14"/>
        <v>0</v>
      </c>
      <c r="U120" s="100">
        <f t="shared" si="13"/>
        <v>0</v>
      </c>
    </row>
    <row r="121" spans="1:21" ht="13.2" x14ac:dyDescent="0.2">
      <c r="A121" s="116">
        <v>15</v>
      </c>
      <c r="B121" s="155" t="s">
        <v>83</v>
      </c>
      <c r="C121" s="431" t="s">
        <v>150</v>
      </c>
      <c r="D121" s="432"/>
      <c r="E121" s="170">
        <f>申込者情報およびアンケート!D141</f>
        <v>0</v>
      </c>
      <c r="J121" s="121" t="s">
        <v>202</v>
      </c>
      <c r="K121" s="100">
        <f>COUNTIF(E121:G121,"1%酢酸水")</f>
        <v>0</v>
      </c>
      <c r="L121" s="121" t="s">
        <v>175</v>
      </c>
      <c r="M121" s="100">
        <f>COUNTIF(E121:G121,"★その他（備考に記載）")</f>
        <v>0</v>
      </c>
      <c r="S121" s="100">
        <f t="shared" si="14"/>
        <v>0</v>
      </c>
      <c r="U121" s="100">
        <f t="shared" si="13"/>
        <v>0</v>
      </c>
    </row>
    <row r="122" spans="1:21" ht="13.2" x14ac:dyDescent="0.2">
      <c r="A122" s="108"/>
      <c r="B122" s="157"/>
      <c r="C122" s="389" t="s">
        <v>152</v>
      </c>
      <c r="D122" s="390"/>
      <c r="E122" s="158">
        <f>申込者情報およびアンケート!G141</f>
        <v>0</v>
      </c>
      <c r="J122" s="121" t="s">
        <v>74</v>
      </c>
      <c r="K122" s="100">
        <f>COUNTIF(E122:G122,"1回")</f>
        <v>0</v>
      </c>
      <c r="L122" s="121" t="s">
        <v>76</v>
      </c>
      <c r="M122" s="100">
        <f>COUNTIF(E122:G122,"2回")</f>
        <v>0</v>
      </c>
      <c r="N122" s="121" t="s">
        <v>203</v>
      </c>
      <c r="O122" s="100">
        <f>COUNTIF(E122:G122,"3回以上")</f>
        <v>0</v>
      </c>
      <c r="P122" s="121" t="s">
        <v>78</v>
      </c>
      <c r="Q122" s="100">
        <f>COUNTIF(E122:G122,"実施なし")</f>
        <v>0</v>
      </c>
      <c r="S122" s="100">
        <f t="shared" si="14"/>
        <v>0</v>
      </c>
      <c r="U122" s="100">
        <f t="shared" si="13"/>
        <v>0</v>
      </c>
    </row>
    <row r="123" spans="1:21" ht="13.8" thickBot="1" x14ac:dyDescent="0.25">
      <c r="A123" s="108"/>
      <c r="B123" s="157"/>
      <c r="C123" s="396" t="s">
        <v>247</v>
      </c>
      <c r="D123" s="390"/>
      <c r="E123" s="104">
        <f>申込者情報およびアンケート!J141</f>
        <v>0</v>
      </c>
      <c r="S123" s="100">
        <f t="shared" si="14"/>
        <v>0</v>
      </c>
      <c r="U123" s="100">
        <f t="shared" si="13"/>
        <v>0</v>
      </c>
    </row>
    <row r="124" spans="1:21" ht="24" customHeight="1" x14ac:dyDescent="0.2">
      <c r="A124" s="116">
        <v>16</v>
      </c>
      <c r="B124" s="155" t="s">
        <v>87</v>
      </c>
      <c r="C124" s="431" t="s">
        <v>150</v>
      </c>
      <c r="D124" s="432"/>
      <c r="E124" s="170">
        <f>申込者情報およびアンケート!D142</f>
        <v>0</v>
      </c>
      <c r="H124" s="101"/>
      <c r="J124" s="121" t="s">
        <v>106</v>
      </c>
      <c r="K124" s="100">
        <f>COUNTIF(E124:G124,"ｲｿﾌﾟﾛﾋﾟﾙｱﾙｺｰﾙ")</f>
        <v>0</v>
      </c>
      <c r="L124" s="121" t="s">
        <v>211</v>
      </c>
      <c r="M124" s="100">
        <f>COUNTIF(E124:G124,"純ｴﾀﾉｰﾙ")</f>
        <v>0</v>
      </c>
      <c r="N124" s="121" t="s">
        <v>175</v>
      </c>
      <c r="O124" s="100">
        <f>COUNTIF(E124:G124,"★その他（備考に記載）")</f>
        <v>0</v>
      </c>
      <c r="S124" s="100">
        <f t="shared" si="14"/>
        <v>0</v>
      </c>
      <c r="U124" s="100">
        <f t="shared" si="13"/>
        <v>0</v>
      </c>
    </row>
    <row r="125" spans="1:21" ht="13.2" x14ac:dyDescent="0.2">
      <c r="A125" s="108"/>
      <c r="B125" s="157"/>
      <c r="C125" s="389" t="s">
        <v>153</v>
      </c>
      <c r="D125" s="390"/>
      <c r="E125" s="158">
        <f>申込者情報およびアンケート!J142</f>
        <v>0</v>
      </c>
      <c r="H125" s="101"/>
      <c r="K125" s="100">
        <f t="shared" si="15"/>
        <v>0</v>
      </c>
      <c r="M125" s="100">
        <f t="shared" ref="M125" si="23">COUNTIF(E125:G125,"流水水洗→蒸留水等")</f>
        <v>0</v>
      </c>
      <c r="O125" s="100">
        <f t="shared" ref="O125" si="24">COUNTIF(E125:G125,"蒸留水等")</f>
        <v>0</v>
      </c>
      <c r="S125" s="100">
        <f t="shared" si="14"/>
        <v>0</v>
      </c>
      <c r="U125" s="100">
        <f t="shared" si="13"/>
        <v>0</v>
      </c>
    </row>
    <row r="126" spans="1:21" ht="13.2" x14ac:dyDescent="0.2">
      <c r="A126" s="108"/>
      <c r="B126" s="157"/>
      <c r="C126" s="389" t="s">
        <v>151</v>
      </c>
      <c r="D126" s="444"/>
      <c r="E126" s="158">
        <f>申込者情報およびアンケート!F143</f>
        <v>0</v>
      </c>
      <c r="H126" s="101"/>
      <c r="J126" s="121" t="s">
        <v>186</v>
      </c>
      <c r="K126" s="100">
        <f>COUNTIF(E126:G126,"顕微鏡で1枚ずつ確認しながら実施")</f>
        <v>0</v>
      </c>
      <c r="L126" s="121" t="s">
        <v>187</v>
      </c>
      <c r="M126" s="100">
        <f>COUNTIF(E126:G126,"1枚ずつ時間を決めて実施")</f>
        <v>0</v>
      </c>
      <c r="N126" s="121" t="s">
        <v>188</v>
      </c>
      <c r="O126" s="100">
        <f>COUNTIF(E126:G126,"複数枚まとめて時間を決めて実施")</f>
        <v>0</v>
      </c>
      <c r="S126" s="100">
        <f t="shared" si="14"/>
        <v>0</v>
      </c>
      <c r="U126" s="100">
        <f t="shared" si="13"/>
        <v>0</v>
      </c>
    </row>
    <row r="127" spans="1:21" ht="13.8" thickBot="1" x14ac:dyDescent="0.25">
      <c r="A127" s="107"/>
      <c r="B127" s="164"/>
      <c r="C127" s="397" t="s">
        <v>256</v>
      </c>
      <c r="D127" s="398"/>
      <c r="E127" s="154">
        <f>申込者情報およびアンケート!D145</f>
        <v>0</v>
      </c>
    </row>
    <row r="128" spans="1:21" ht="13.8" thickBot="1" x14ac:dyDescent="0.25">
      <c r="A128" s="116">
        <v>17</v>
      </c>
      <c r="B128" s="155" t="s">
        <v>88</v>
      </c>
      <c r="C128" s="431" t="s">
        <v>234</v>
      </c>
      <c r="D128" s="432"/>
      <c r="E128" s="174">
        <f>申込者情報およびアンケート!D146</f>
        <v>0</v>
      </c>
      <c r="J128" s="139" t="s">
        <v>233</v>
      </c>
      <c r="K128" s="100">
        <f>COUNTIF(E128:G128,"透徹時の分別あり（脱水・分別液からの薬液置換は1枚ずつ処理）")</f>
        <v>0</v>
      </c>
      <c r="L128" s="139" t="s">
        <v>232</v>
      </c>
      <c r="M128" s="100">
        <f>COUNTIF(E128:G128,"透徹時の分別なし（通常の透徹処理）")</f>
        <v>0</v>
      </c>
    </row>
    <row r="129" spans="1:13" ht="13.8" thickBot="1" x14ac:dyDescent="0.25">
      <c r="A129" s="136"/>
      <c r="B129" s="171"/>
      <c r="C129" s="389" t="s">
        <v>151</v>
      </c>
      <c r="D129" s="444"/>
      <c r="E129" s="174">
        <f>申込者情報およびアンケート!F147</f>
        <v>0</v>
      </c>
      <c r="J129" s="121" t="s">
        <v>186</v>
      </c>
      <c r="K129" s="100">
        <f>COUNTIF(E129:G129,"顕微鏡で1枚ずつ確認しながら実施")</f>
        <v>0</v>
      </c>
      <c r="L129" s="121" t="s">
        <v>187</v>
      </c>
      <c r="M129" s="100">
        <f>COUNTIF(E129:G129,"1枚ずつ時間を決めて実施")</f>
        <v>0</v>
      </c>
    </row>
    <row r="130" spans="1:13" ht="13.8" thickBot="1" x14ac:dyDescent="0.25">
      <c r="A130" s="137"/>
      <c r="B130" s="138"/>
      <c r="C130" s="442" t="s">
        <v>64</v>
      </c>
      <c r="D130" s="443"/>
      <c r="E130" s="174">
        <f>申込者情報およびアンケート!D149</f>
        <v>0</v>
      </c>
    </row>
    <row r="131" spans="1:13" ht="72" customHeight="1" thickBot="1" x14ac:dyDescent="0.25">
      <c r="A131" s="424" t="s">
        <v>65</v>
      </c>
      <c r="B131" s="424"/>
      <c r="C131" s="424"/>
      <c r="D131" s="424"/>
      <c r="E131" s="111">
        <f>申込者情報およびアンケート!B152</f>
        <v>0</v>
      </c>
    </row>
    <row r="132" spans="1:13" ht="15" customHeight="1" thickBot="1" x14ac:dyDescent="0.25">
      <c r="A132" s="117"/>
      <c r="B132" s="117"/>
      <c r="C132" s="117"/>
      <c r="D132" s="117"/>
      <c r="E132" s="118"/>
    </row>
    <row r="133" spans="1:13" ht="72" customHeight="1" thickBot="1" x14ac:dyDescent="0.25">
      <c r="A133" s="425" t="s">
        <v>154</v>
      </c>
      <c r="B133" s="426"/>
      <c r="C133" s="426"/>
      <c r="D133" s="427"/>
      <c r="E133" s="111">
        <f>申込者情報およびアンケート!B158</f>
        <v>0</v>
      </c>
    </row>
    <row r="134" spans="1:13" ht="15" customHeight="1" thickBot="1" x14ac:dyDescent="0.25">
      <c r="A134" s="119"/>
      <c r="B134" s="119"/>
      <c r="C134" s="119"/>
      <c r="D134" s="119"/>
      <c r="E134" s="120"/>
    </row>
    <row r="135" spans="1:13" ht="72" customHeight="1" thickBot="1" x14ac:dyDescent="0.25">
      <c r="A135" s="428" t="s">
        <v>66</v>
      </c>
      <c r="B135" s="429"/>
      <c r="C135" s="429"/>
      <c r="D135" s="429"/>
      <c r="E135" s="111">
        <f>申込者情報およびアンケート!B162</f>
        <v>0</v>
      </c>
    </row>
  </sheetData>
  <mergeCells count="89">
    <mergeCell ref="C72:D72"/>
    <mergeCell ref="C66:D66"/>
    <mergeCell ref="C73:D73"/>
    <mergeCell ref="C67:D67"/>
    <mergeCell ref="C127:D127"/>
    <mergeCell ref="C125:D125"/>
    <mergeCell ref="C126:D126"/>
    <mergeCell ref="C71:D71"/>
    <mergeCell ref="C130:D130"/>
    <mergeCell ref="C129:D129"/>
    <mergeCell ref="C128:D128"/>
    <mergeCell ref="C74:D74"/>
    <mergeCell ref="C75:C76"/>
    <mergeCell ref="C121:D121"/>
    <mergeCell ref="C122:D122"/>
    <mergeCell ref="C123:D123"/>
    <mergeCell ref="C124:D124"/>
    <mergeCell ref="C110:D110"/>
    <mergeCell ref="C120:D120"/>
    <mergeCell ref="C111:C119"/>
    <mergeCell ref="C96:C102"/>
    <mergeCell ref="C105:D105"/>
    <mergeCell ref="C106:D106"/>
    <mergeCell ref="C107:D107"/>
    <mergeCell ref="C70:D70"/>
    <mergeCell ref="C69:D69"/>
    <mergeCell ref="C51:D51"/>
    <mergeCell ref="C22:C30"/>
    <mergeCell ref="C68:D68"/>
    <mergeCell ref="C53:D53"/>
    <mergeCell ref="C46:D46"/>
    <mergeCell ref="C52:D52"/>
    <mergeCell ref="C41:C45"/>
    <mergeCell ref="C47:D47"/>
    <mergeCell ref="C49:D49"/>
    <mergeCell ref="C48:D48"/>
    <mergeCell ref="C57:C58"/>
    <mergeCell ref="C59:C65"/>
    <mergeCell ref="A131:D131"/>
    <mergeCell ref="A133:D133"/>
    <mergeCell ref="A135:D135"/>
    <mergeCell ref="C77:C87"/>
    <mergeCell ref="C88:D88"/>
    <mergeCell ref="C89:D89"/>
    <mergeCell ref="C90:D90"/>
    <mergeCell ref="C91:D91"/>
    <mergeCell ref="C92:D92"/>
    <mergeCell ref="C93:D93"/>
    <mergeCell ref="C94:D94"/>
    <mergeCell ref="C95:D95"/>
    <mergeCell ref="C103:D103"/>
    <mergeCell ref="C104:D104"/>
    <mergeCell ref="C108:D108"/>
    <mergeCell ref="C109:D109"/>
    <mergeCell ref="C16:D16"/>
    <mergeCell ref="C17:D17"/>
    <mergeCell ref="C19:D19"/>
    <mergeCell ref="C20:C21"/>
    <mergeCell ref="C37:D37"/>
    <mergeCell ref="C32:D32"/>
    <mergeCell ref="C54:D54"/>
    <mergeCell ref="C55:D55"/>
    <mergeCell ref="C38:D38"/>
    <mergeCell ref="C39:C40"/>
    <mergeCell ref="C18:D18"/>
    <mergeCell ref="C33:D33"/>
    <mergeCell ref="C35:D35"/>
    <mergeCell ref="C36:D36"/>
    <mergeCell ref="C12:D12"/>
    <mergeCell ref="A5:D5"/>
    <mergeCell ref="A9:A12"/>
    <mergeCell ref="C10:D10"/>
    <mergeCell ref="C13:D13"/>
    <mergeCell ref="B47:B48"/>
    <mergeCell ref="C50:D50"/>
    <mergeCell ref="C56:D56"/>
    <mergeCell ref="A4:D4"/>
    <mergeCell ref="A6:D6"/>
    <mergeCell ref="A7:D7"/>
    <mergeCell ref="C34:D34"/>
    <mergeCell ref="C31:D31"/>
    <mergeCell ref="C8:D8"/>
    <mergeCell ref="A13:A15"/>
    <mergeCell ref="B13:B15"/>
    <mergeCell ref="C14:D14"/>
    <mergeCell ref="C15:D15"/>
    <mergeCell ref="B9:B12"/>
    <mergeCell ref="C9:D9"/>
    <mergeCell ref="C11:D11"/>
  </mergeCells>
  <phoneticPr fontId="2"/>
  <pageMargins left="0.7" right="0.7" top="0.75" bottom="0.75" header="0.3" footer="0.3"/>
  <pageSetup paperSize="9" orientation="portrait" r:id="rId1"/>
  <ignoredErrors>
    <ignoredError sqref="E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7030A0"/>
  </sheetPr>
  <dimension ref="A1:C65"/>
  <sheetViews>
    <sheetView topLeftCell="A36" workbookViewId="0">
      <selection activeCell="C53" sqref="C53"/>
    </sheetView>
  </sheetViews>
  <sheetFormatPr defaultRowHeight="13.2" x14ac:dyDescent="0.2"/>
  <cols>
    <col min="1" max="1" width="26.77734375" customWidth="1"/>
    <col min="2" max="2" width="35.6640625" customWidth="1"/>
    <col min="3" max="3" width="27.21875" customWidth="1"/>
  </cols>
  <sheetData>
    <row r="1" spans="1:2" ht="30" x14ac:dyDescent="0.2">
      <c r="A1" s="71" t="s">
        <v>56</v>
      </c>
      <c r="B1" s="46"/>
    </row>
    <row r="2" spans="1:2" x14ac:dyDescent="0.2">
      <c r="A2" t="s">
        <v>67</v>
      </c>
      <c r="B2" t="s">
        <v>92</v>
      </c>
    </row>
    <row r="3" spans="1:2" x14ac:dyDescent="0.2">
      <c r="A3" t="s">
        <v>68</v>
      </c>
      <c r="B3" s="6" t="s">
        <v>93</v>
      </c>
    </row>
    <row r="4" spans="1:2" x14ac:dyDescent="0.2">
      <c r="B4" t="s">
        <v>94</v>
      </c>
    </row>
    <row r="5" spans="1:2" x14ac:dyDescent="0.2">
      <c r="B5" s="6" t="s">
        <v>95</v>
      </c>
    </row>
    <row r="6" spans="1:2" x14ac:dyDescent="0.2">
      <c r="A6" t="s">
        <v>70</v>
      </c>
      <c r="B6" s="6" t="s">
        <v>108</v>
      </c>
    </row>
    <row r="7" spans="1:2" x14ac:dyDescent="0.2">
      <c r="A7" t="s">
        <v>71</v>
      </c>
      <c r="B7" s="6" t="s">
        <v>109</v>
      </c>
    </row>
    <row r="8" spans="1:2" x14ac:dyDescent="0.2">
      <c r="A8" t="s">
        <v>72</v>
      </c>
      <c r="B8" s="6"/>
    </row>
    <row r="9" spans="1:2" x14ac:dyDescent="0.2">
      <c r="B9" s="6" t="s">
        <v>77</v>
      </c>
    </row>
    <row r="10" spans="1:2" ht="26.4" x14ac:dyDescent="0.2">
      <c r="A10" s="6" t="s">
        <v>90</v>
      </c>
      <c r="B10" s="6" t="s">
        <v>99</v>
      </c>
    </row>
    <row r="11" spans="1:2" x14ac:dyDescent="0.2">
      <c r="A11" s="6" t="s">
        <v>89</v>
      </c>
      <c r="B11" s="6" t="s">
        <v>110</v>
      </c>
    </row>
    <row r="12" spans="1:2" x14ac:dyDescent="0.2">
      <c r="A12" s="6" t="s">
        <v>78</v>
      </c>
      <c r="B12" s="6" t="s">
        <v>213</v>
      </c>
    </row>
    <row r="13" spans="1:2" x14ac:dyDescent="0.2">
      <c r="A13" s="6"/>
      <c r="B13" s="6" t="s">
        <v>119</v>
      </c>
    </row>
    <row r="14" spans="1:2" x14ac:dyDescent="0.2">
      <c r="A14" t="s">
        <v>97</v>
      </c>
      <c r="B14" s="6" t="s">
        <v>109</v>
      </c>
    </row>
    <row r="15" spans="1:2" x14ac:dyDescent="0.2">
      <c r="A15" t="s">
        <v>221</v>
      </c>
      <c r="B15" s="6"/>
    </row>
    <row r="16" spans="1:2" ht="13.35" customHeight="1" x14ac:dyDescent="0.2">
      <c r="A16" t="s">
        <v>220</v>
      </c>
      <c r="B16" s="6" t="s">
        <v>112</v>
      </c>
    </row>
    <row r="17" spans="1:2" x14ac:dyDescent="0.2">
      <c r="A17" s="6" t="s">
        <v>69</v>
      </c>
      <c r="B17" s="6" t="s">
        <v>113</v>
      </c>
    </row>
    <row r="18" spans="1:2" x14ac:dyDescent="0.2">
      <c r="A18" s="6" t="s">
        <v>78</v>
      </c>
      <c r="B18" s="6" t="s">
        <v>114</v>
      </c>
    </row>
    <row r="19" spans="1:2" x14ac:dyDescent="0.2">
      <c r="B19" s="6" t="s">
        <v>115</v>
      </c>
    </row>
    <row r="20" spans="1:2" x14ac:dyDescent="0.2">
      <c r="A20" s="6" t="s">
        <v>98</v>
      </c>
      <c r="B20" s="6"/>
    </row>
    <row r="21" spans="1:2" x14ac:dyDescent="0.2">
      <c r="A21" s="6" t="s">
        <v>212</v>
      </c>
      <c r="B21" s="6" t="s">
        <v>116</v>
      </c>
    </row>
    <row r="22" spans="1:2" x14ac:dyDescent="0.2">
      <c r="A22" s="6" t="s">
        <v>69</v>
      </c>
      <c r="B22" s="6" t="s">
        <v>73</v>
      </c>
    </row>
    <row r="23" spans="1:2" x14ac:dyDescent="0.2">
      <c r="B23" s="6" t="s">
        <v>75</v>
      </c>
    </row>
    <row r="24" spans="1:2" x14ac:dyDescent="0.2">
      <c r="A24" s="6" t="s">
        <v>100</v>
      </c>
      <c r="B24" s="6" t="s">
        <v>117</v>
      </c>
    </row>
    <row r="25" spans="1:2" ht="13.35" customHeight="1" x14ac:dyDescent="0.2">
      <c r="A25" s="6" t="s">
        <v>155</v>
      </c>
      <c r="B25" s="6"/>
    </row>
    <row r="26" spans="1:2" x14ac:dyDescent="0.2">
      <c r="A26" s="6" t="s">
        <v>69</v>
      </c>
      <c r="B26" s="6" t="s">
        <v>92</v>
      </c>
    </row>
    <row r="27" spans="1:2" x14ac:dyDescent="0.2">
      <c r="A27" s="6"/>
      <c r="B27" s="6" t="s">
        <v>118</v>
      </c>
    </row>
    <row r="28" spans="1:2" x14ac:dyDescent="0.2">
      <c r="A28" s="6"/>
      <c r="B28" s="6" t="s">
        <v>119</v>
      </c>
    </row>
    <row r="29" spans="1:2" ht="39.6" x14ac:dyDescent="0.2">
      <c r="A29" s="6" t="s">
        <v>101</v>
      </c>
      <c r="B29" s="6" t="s">
        <v>96</v>
      </c>
    </row>
    <row r="30" spans="1:2" x14ac:dyDescent="0.2">
      <c r="A30" s="6" t="s">
        <v>69</v>
      </c>
      <c r="B30" s="6"/>
    </row>
    <row r="31" spans="1:2" x14ac:dyDescent="0.2">
      <c r="A31" s="6"/>
      <c r="B31" s="6" t="s">
        <v>120</v>
      </c>
    </row>
    <row r="32" spans="1:2" x14ac:dyDescent="0.2">
      <c r="A32" s="6" t="s">
        <v>102</v>
      </c>
      <c r="B32" s="6" t="s">
        <v>121</v>
      </c>
    </row>
    <row r="33" spans="1:2" x14ac:dyDescent="0.2">
      <c r="A33" s="6" t="s">
        <v>69</v>
      </c>
      <c r="B33" s="6" t="s">
        <v>122</v>
      </c>
    </row>
    <row r="34" spans="1:2" x14ac:dyDescent="0.2">
      <c r="A34" s="6"/>
      <c r="B34" s="6" t="s">
        <v>93</v>
      </c>
    </row>
    <row r="35" spans="1:2" x14ac:dyDescent="0.2">
      <c r="A35" s="6" t="s">
        <v>103</v>
      </c>
      <c r="B35" s="6" t="s">
        <v>94</v>
      </c>
    </row>
    <row r="36" spans="1:2" x14ac:dyDescent="0.2">
      <c r="A36" s="6" t="s">
        <v>69</v>
      </c>
      <c r="B36" s="6" t="s">
        <v>119</v>
      </c>
    </row>
    <row r="37" spans="1:2" x14ac:dyDescent="0.2">
      <c r="A37" s="6"/>
      <c r="B37" s="6" t="s">
        <v>109</v>
      </c>
    </row>
    <row r="38" spans="1:2" ht="26.4" x14ac:dyDescent="0.2">
      <c r="A38" s="6" t="s">
        <v>216</v>
      </c>
      <c r="B38" s="6"/>
    </row>
    <row r="39" spans="1:2" ht="26.4" x14ac:dyDescent="0.2">
      <c r="A39" s="6" t="s">
        <v>214</v>
      </c>
      <c r="B39" s="6" t="s">
        <v>123</v>
      </c>
    </row>
    <row r="40" spans="1:2" x14ac:dyDescent="0.2">
      <c r="A40" s="6" t="s">
        <v>69</v>
      </c>
      <c r="B40" s="6" t="s">
        <v>124</v>
      </c>
    </row>
    <row r="41" spans="1:2" x14ac:dyDescent="0.2">
      <c r="A41" s="6"/>
      <c r="B41" s="6" t="s">
        <v>121</v>
      </c>
    </row>
    <row r="42" spans="1:2" x14ac:dyDescent="0.2">
      <c r="A42" s="6" t="s">
        <v>104</v>
      </c>
      <c r="B42" s="6" t="s">
        <v>122</v>
      </c>
    </row>
    <row r="43" spans="1:2" x14ac:dyDescent="0.2">
      <c r="A43" s="6" t="s">
        <v>69</v>
      </c>
      <c r="B43" s="6" t="s">
        <v>111</v>
      </c>
    </row>
    <row r="44" spans="1:2" ht="13.05" x14ac:dyDescent="0.2">
      <c r="A44" s="6"/>
      <c r="B44" s="6"/>
    </row>
    <row r="45" spans="1:2" x14ac:dyDescent="0.2">
      <c r="A45" s="6" t="s">
        <v>105</v>
      </c>
      <c r="B45" s="6" t="s">
        <v>125</v>
      </c>
    </row>
    <row r="46" spans="1:2" x14ac:dyDescent="0.2">
      <c r="A46" s="6" t="s">
        <v>231</v>
      </c>
      <c r="B46" s="6" t="s">
        <v>126</v>
      </c>
    </row>
    <row r="47" spans="1:2" x14ac:dyDescent="0.2">
      <c r="A47" s="6" t="s">
        <v>69</v>
      </c>
      <c r="B47" s="6" t="s">
        <v>69</v>
      </c>
    </row>
    <row r="49" spans="1:3" x14ac:dyDescent="0.2">
      <c r="A49" s="6" t="s">
        <v>106</v>
      </c>
      <c r="B49" s="6" t="s">
        <v>129</v>
      </c>
      <c r="C49" s="6" t="s">
        <v>129</v>
      </c>
    </row>
    <row r="50" spans="1:3" x14ac:dyDescent="0.2">
      <c r="A50" s="6" t="s">
        <v>107</v>
      </c>
      <c r="B50" s="6" t="s">
        <v>77</v>
      </c>
      <c r="C50" s="6" t="s">
        <v>77</v>
      </c>
    </row>
    <row r="51" spans="1:3" x14ac:dyDescent="0.2">
      <c r="A51" s="6" t="s">
        <v>69</v>
      </c>
      <c r="B51" s="6" t="s">
        <v>99</v>
      </c>
      <c r="C51" s="6" t="s">
        <v>99</v>
      </c>
    </row>
    <row r="52" spans="1:3" x14ac:dyDescent="0.2">
      <c r="B52" s="6" t="s">
        <v>128</v>
      </c>
      <c r="C52" s="6" t="s">
        <v>269</v>
      </c>
    </row>
    <row r="53" spans="1:3" x14ac:dyDescent="0.2">
      <c r="A53" t="s">
        <v>97</v>
      </c>
      <c r="B53" s="6" t="s">
        <v>78</v>
      </c>
      <c r="C53" s="6" t="s">
        <v>267</v>
      </c>
    </row>
    <row r="54" spans="1:3" x14ac:dyDescent="0.2">
      <c r="A54" t="s">
        <v>220</v>
      </c>
      <c r="C54" s="6" t="s">
        <v>268</v>
      </c>
    </row>
    <row r="55" spans="1:3" x14ac:dyDescent="0.2">
      <c r="A55" s="6" t="s">
        <v>69</v>
      </c>
      <c r="B55" s="6" t="s">
        <v>74</v>
      </c>
    </row>
    <row r="56" spans="1:3" x14ac:dyDescent="0.2">
      <c r="A56" s="6" t="s">
        <v>78</v>
      </c>
      <c r="B56" s="6" t="s">
        <v>76</v>
      </c>
    </row>
    <row r="57" spans="1:3" x14ac:dyDescent="0.2">
      <c r="B57" s="6" t="s">
        <v>132</v>
      </c>
    </row>
    <row r="58" spans="1:3" x14ac:dyDescent="0.2">
      <c r="A58" t="s">
        <v>149</v>
      </c>
      <c r="B58" s="6" t="s">
        <v>78</v>
      </c>
    </row>
    <row r="59" spans="1:3" x14ac:dyDescent="0.2">
      <c r="A59" t="s">
        <v>78</v>
      </c>
    </row>
    <row r="60" spans="1:3" x14ac:dyDescent="0.2">
      <c r="B60" s="6" t="s">
        <v>135</v>
      </c>
    </row>
    <row r="61" spans="1:3" x14ac:dyDescent="0.2">
      <c r="B61" s="6" t="s">
        <v>144</v>
      </c>
    </row>
    <row r="62" spans="1:3" x14ac:dyDescent="0.2">
      <c r="A62" t="s">
        <v>219</v>
      </c>
      <c r="B62" s="6" t="s">
        <v>145</v>
      </c>
    </row>
    <row r="63" spans="1:3" x14ac:dyDescent="0.2">
      <c r="A63" t="s">
        <v>218</v>
      </c>
    </row>
    <row r="64" spans="1:3" ht="26.4" x14ac:dyDescent="0.2">
      <c r="A64" t="s">
        <v>217</v>
      </c>
      <c r="B64" s="6" t="s">
        <v>233</v>
      </c>
    </row>
    <row r="65" spans="1:2" x14ac:dyDescent="0.2">
      <c r="A65" t="s">
        <v>158</v>
      </c>
      <c r="B65" s="6" t="s">
        <v>232</v>
      </c>
    </row>
  </sheetData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9C44A45-7550-4230-9218-386A0EED9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8A88CC-C029-4CDF-A282-5165A3ABF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C40CFDC-194A-4B7C-BC56-565576C8758A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表紙＆標本情報</vt:lpstr>
      <vt:lpstr>申込者情報およびアンケート</vt:lpstr>
      <vt:lpstr>転記先1（学術委員編集用）</vt:lpstr>
      <vt:lpstr>転送先2（学術委員編集用)</vt:lpstr>
      <vt:lpstr>学術委員専用（ドロップダウンリスト）</vt:lpstr>
      <vt:lpstr>申込者情報およびアンケート!Print_Area</vt:lpstr>
      <vt:lpstr>'表紙＆標本情報'!Print_Area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sysusr</dc:creator>
  <cp:keywords/>
  <dc:description/>
  <cp:lastModifiedBy>土屋 千穂</cp:lastModifiedBy>
  <cp:revision/>
  <cp:lastPrinted>2025-12-03T23:31:34Z</cp:lastPrinted>
  <dcterms:created xsi:type="dcterms:W3CDTF">2015-05-11T07:19:32Z</dcterms:created>
  <dcterms:modified xsi:type="dcterms:W3CDTF">2025-12-08T23:33:01Z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95be0c-d8a3-4cbb-83d7-ed943866e6ed_Enabled">
    <vt:lpwstr>true</vt:lpwstr>
  </property>
  <property fmtid="{D5CDD505-2E9C-101B-9397-08002B2CF9AE}" pid="3" name="MSIP_Label_4695be0c-d8a3-4cbb-83d7-ed943866e6ed_SetDate">
    <vt:lpwstr>2024-10-16T23:36:45Z</vt:lpwstr>
  </property>
  <property fmtid="{D5CDD505-2E9C-101B-9397-08002B2CF9AE}" pid="4" name="MSIP_Label_4695be0c-d8a3-4cbb-83d7-ed943866e6ed_Method">
    <vt:lpwstr>Standard</vt:lpwstr>
  </property>
  <property fmtid="{D5CDD505-2E9C-101B-9397-08002B2CF9AE}" pid="5" name="MSIP_Label_4695be0c-d8a3-4cbb-83d7-ed943866e6ed_Name">
    <vt:lpwstr>Level1：制限なし</vt:lpwstr>
  </property>
  <property fmtid="{D5CDD505-2E9C-101B-9397-08002B2CF9AE}" pid="6" name="MSIP_Label_4695be0c-d8a3-4cbb-83d7-ed943866e6ed_SiteId">
    <vt:lpwstr>0c5063b9-e6ab-4cef-ab5c-669390af04ac</vt:lpwstr>
  </property>
  <property fmtid="{D5CDD505-2E9C-101B-9397-08002B2CF9AE}" pid="7" name="MSIP_Label_4695be0c-d8a3-4cbb-83d7-ed943866e6ed_ActionId">
    <vt:lpwstr>cd1564e9-7a8c-453c-adbf-043793e10d4b</vt:lpwstr>
  </property>
  <property fmtid="{D5CDD505-2E9C-101B-9397-08002B2CF9AE}" pid="8" name="MSIP_Label_4695be0c-d8a3-4cbb-83d7-ed943866e6ed_ContentBits">
    <vt:lpwstr>0</vt:lpwstr>
  </property>
</Properties>
</file>